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СТАЛО+20%" sheetId="1" r:id="rId1"/>
    <sheet name="стало+15% 2024 г" sheetId="2" r:id="rId2"/>
    <sheet name="было" sheetId="3" r:id="rId3"/>
  </sheets>
  <definedNames>
    <definedName name="_GoBack" localSheetId="2">'было'!#REF!</definedName>
    <definedName name="_GoBack" localSheetId="0">'СТАЛО+20%'!#REF!</definedName>
  </definedNames>
  <calcPr fullCalcOnLoad="1"/>
</workbook>
</file>

<file path=xl/sharedStrings.xml><?xml version="1.0" encoding="utf-8"?>
<sst xmlns="http://schemas.openxmlformats.org/spreadsheetml/2006/main" count="9090" uniqueCount="2051">
  <si>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</si>
  <si>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</si>
  <si>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Внутренний код</t>
  </si>
  <si>
    <t>В01.008.003.000</t>
  </si>
  <si>
    <t>Прием (осмотр, консультация) врача-косметолога первичный</t>
  </si>
  <si>
    <t>B01.057.003.000</t>
  </si>
  <si>
    <t>Прием (осмотр, консультация) врача-пластического хирурга</t>
  </si>
  <si>
    <t>Отсроченная реконструкция молочной железы TPAM-лоскутом</t>
  </si>
  <si>
    <t>A16.20.085.010</t>
  </si>
  <si>
    <t>A16.20.085.011</t>
  </si>
  <si>
    <t>A16.20.085.012</t>
  </si>
  <si>
    <t>A16.01.034.010</t>
  </si>
  <si>
    <t>A16.01.036.001</t>
  </si>
  <si>
    <t>A16.30.058.012</t>
  </si>
  <si>
    <t>A16.30.058.003</t>
  </si>
  <si>
    <t>A16.26.111.001</t>
  </si>
  <si>
    <t>A16.26.111.003</t>
  </si>
  <si>
    <t>A16.26.111.006</t>
  </si>
  <si>
    <t>A16.26.111.008</t>
  </si>
  <si>
    <t>Гинекомастия</t>
  </si>
  <si>
    <t>A16.01.036.002</t>
  </si>
  <si>
    <t>A15.01.001.003</t>
  </si>
  <si>
    <t>Наложение лекарственной повязки при нарушении целостности кожных покровов</t>
  </si>
  <si>
    <t>Вскрытие гематомы</t>
  </si>
  <si>
    <t>A15.01.004.001</t>
  </si>
  <si>
    <t>Перевязка послеоперационная чистая большая</t>
  </si>
  <si>
    <t>Снятие послеоперационных швов, лигатур до 2-х см</t>
  </si>
  <si>
    <t>Удаление инородных тел из поверхностных мягких тканей</t>
  </si>
  <si>
    <t>A16.01.002.000</t>
  </si>
  <si>
    <t>A16.01.002.002</t>
  </si>
  <si>
    <t>Вскрытие паранихия</t>
  </si>
  <si>
    <t>Первичная хирургическая обработка раны (ран)</t>
  </si>
  <si>
    <t>A16.01.016.001</t>
  </si>
  <si>
    <t>Электрокоагуляция доброкачественных новообразований до 2-х см</t>
  </si>
  <si>
    <t>Электрокоагуляция доброкачественных новообразований более 2-х см</t>
  </si>
  <si>
    <t>A11.30.024.000</t>
  </si>
  <si>
    <t>Пункция мягких тканей</t>
  </si>
  <si>
    <t>A11.06.003.000</t>
  </si>
  <si>
    <t>Пункция лимфатического узла</t>
  </si>
  <si>
    <t>A16.01.027.000</t>
  </si>
  <si>
    <t>A01.19.004.000</t>
  </si>
  <si>
    <t>Трансректальное пальцевое исследование</t>
  </si>
  <si>
    <t>УРОЛОГИЧЕСКИЕ МАНИПУЛЯЦИИ</t>
  </si>
  <si>
    <t>A11.21.004.000</t>
  </si>
  <si>
    <t>Сбор секрета простаты</t>
  </si>
  <si>
    <t>A11.28.007.000</t>
  </si>
  <si>
    <t>Катетеризация мочевого пузыря</t>
  </si>
  <si>
    <t>A11.28.008.000</t>
  </si>
  <si>
    <t>Инстилляция мочевого пузыря</t>
  </si>
  <si>
    <t>A11.28.009.000</t>
  </si>
  <si>
    <t>Инстилляция уретры</t>
  </si>
  <si>
    <t>A12.28.004.000</t>
  </si>
  <si>
    <t>Хромоцистоскопия</t>
  </si>
  <si>
    <t>A01.21.003.000</t>
  </si>
  <si>
    <t>Пальпация при патологии мужских половых органов</t>
  </si>
  <si>
    <t>A16.28.053.002</t>
  </si>
  <si>
    <t>Смена цистостомического дренажа (катетер Петцера)</t>
  </si>
  <si>
    <t>A21.21.001.000</t>
  </si>
  <si>
    <t>Массаж простаты</t>
  </si>
  <si>
    <t>A03.28.001.000</t>
  </si>
  <si>
    <t>Цистоскопия</t>
  </si>
  <si>
    <t>A03.28.002.000</t>
  </si>
  <si>
    <t>Уретроскопия</t>
  </si>
  <si>
    <t>A25.21.001.000</t>
  </si>
  <si>
    <t>Назначение лекарственных препаратов при заболеваниях мужских половых органов</t>
  </si>
  <si>
    <t>ОТОРИНОЛАРИНГОЛОГИЧЕСКИЕ МАНИПУЛЯЦИИ</t>
  </si>
  <si>
    <t>A14.08.009.000</t>
  </si>
  <si>
    <t>Прижигание (медикаментозное) слизистой ЛОР-органов</t>
  </si>
  <si>
    <t>A16.08.006.001</t>
  </si>
  <si>
    <t>Передняя тампонада носа</t>
  </si>
  <si>
    <t>A16.08.034.031</t>
  </si>
  <si>
    <t>Турунда в ухо</t>
  </si>
  <si>
    <t>A14.25.003.000</t>
  </si>
  <si>
    <t>Туалет уха при наружных отитах (с лекарственными средствами)</t>
  </si>
  <si>
    <t>A14.25.002.000</t>
  </si>
  <si>
    <t>Промывание аттика лекарственными веществами</t>
  </si>
  <si>
    <t>A14.08.008.000</t>
  </si>
  <si>
    <t>A11.08.004.000</t>
  </si>
  <si>
    <t>Пункция околоносовых пазух</t>
  </si>
  <si>
    <t>A16.08.011.001</t>
  </si>
  <si>
    <t>Удаление инородного тела носа</t>
  </si>
  <si>
    <t>A16.08.016.000</t>
  </si>
  <si>
    <t>Промывание лакун миндалин</t>
  </si>
  <si>
    <t>A11.08.021.001</t>
  </si>
  <si>
    <t>Промывание околоносовых пазух и носа методом вакуумного перемещения</t>
  </si>
  <si>
    <t>A16.08.023.005</t>
  </si>
  <si>
    <t>Анемизация слизистой полости носа</t>
  </si>
  <si>
    <t>A16.08.023.004</t>
  </si>
  <si>
    <t>Промывание верхнечелюстной пазухи носа через соустье</t>
  </si>
  <si>
    <t>A16.08.034.024</t>
  </si>
  <si>
    <t>Удаление серных пробок</t>
  </si>
  <si>
    <t>A16.25.006.005</t>
  </si>
  <si>
    <t>Удаление инородного тела из уха</t>
  </si>
  <si>
    <t>A03.25.004.001</t>
  </si>
  <si>
    <t>Продувание слуховых труб по Политцеру</t>
  </si>
  <si>
    <t>A11.08.010.001</t>
  </si>
  <si>
    <t>Получение мазков со слизистой оболочки носоглотки</t>
  </si>
  <si>
    <t>ГИНЕКОЛОГИЧЕСКИЕ МАНИПУЛЯЦИИ</t>
  </si>
  <si>
    <t>A23.20.004.001</t>
  </si>
  <si>
    <t xml:space="preserve">Кольпоскопия расширенная </t>
  </si>
  <si>
    <t>A11.01.012.000</t>
  </si>
  <si>
    <t>Введение внутрикожной релизинг системы "Импланон"*</t>
  </si>
  <si>
    <t>A11.20.002.000</t>
  </si>
  <si>
    <t>A16.20.079.000</t>
  </si>
  <si>
    <t>Выскабливание цервикального канала</t>
  </si>
  <si>
    <t xml:space="preserve">Удаление полипа цервикального канала радиохирургическим методом </t>
  </si>
  <si>
    <t>A11.20.011.000</t>
  </si>
  <si>
    <t>Биопсия шейки матки</t>
  </si>
  <si>
    <t>A11.20.011.001</t>
  </si>
  <si>
    <t>Биопсия шейки матки радиохирургическим методом</t>
  </si>
  <si>
    <t>A11.20.014.000</t>
  </si>
  <si>
    <t>A25.20.001.000</t>
  </si>
  <si>
    <t>A11.20.015.000</t>
  </si>
  <si>
    <t>A16.20.036.007</t>
  </si>
  <si>
    <t>Лечение патологии шейки матки радиохирургическим методом (диаметр до 0,5 см) / Радиоволновая эксцизия наружных половых органов</t>
  </si>
  <si>
    <t>A16.20.036.008</t>
  </si>
  <si>
    <t>Лечение патологии шейки матки радиохирургическим методом (диаметр от 0,5 до 1,0 см)</t>
  </si>
  <si>
    <t>A16.20.036.009</t>
  </si>
  <si>
    <t>Лечение патологии шейки матки радиохирургическим методом (диаметр от 1 до 2 см)</t>
  </si>
  <si>
    <t>A16.20.036.010</t>
  </si>
  <si>
    <t>Лечение патологии шейки матки радиохирургическим методом (диаметр более 2 см)</t>
  </si>
  <si>
    <t>Конизация шейки матки радиохирургическим методом</t>
  </si>
  <si>
    <t>A11.20.037.000</t>
  </si>
  <si>
    <t>A16.20.059.000</t>
  </si>
  <si>
    <t>Удаление инородных тел влагалища</t>
  </si>
  <si>
    <t>A11.20.040.000</t>
  </si>
  <si>
    <t>A16.20.066.000</t>
  </si>
  <si>
    <t xml:space="preserve">Разделение синехий малых половых губ </t>
  </si>
  <si>
    <t>МАССАЖ</t>
  </si>
  <si>
    <t>A21.01.002.000</t>
  </si>
  <si>
    <t>Массаж лица медицинский</t>
  </si>
  <si>
    <t>A21.01.001.000</t>
  </si>
  <si>
    <t>Общий массаж медицинский</t>
  </si>
  <si>
    <t>A21.01.004.009</t>
  </si>
  <si>
    <t>Антицеллюлитный массаж живота, бедер и ягодиц</t>
  </si>
  <si>
    <t>A21.01.004.010</t>
  </si>
  <si>
    <t>Антицеллюлитный массаж бедер и ягодиц</t>
  </si>
  <si>
    <t>A21.01.003.000</t>
  </si>
  <si>
    <t>Массаж шеи медицинский</t>
  </si>
  <si>
    <t>A21.01.005.000</t>
  </si>
  <si>
    <t>Массаж волосистой части головы медицинский</t>
  </si>
  <si>
    <t>A21.04.003.001</t>
  </si>
  <si>
    <t>Массаж плечевого пояса</t>
  </si>
  <si>
    <t>A21.01.009.001</t>
  </si>
  <si>
    <t>Массаж нижней конечности и поясницы</t>
  </si>
  <si>
    <t>A21.01.009.002</t>
  </si>
  <si>
    <t>Массаж тазобедренного сустава и ягодичной области</t>
  </si>
  <si>
    <t>A21.01.009.003</t>
  </si>
  <si>
    <t>Массаж коленного сустава</t>
  </si>
  <si>
    <t>A21.01.009.004</t>
  </si>
  <si>
    <t>Массаж голеностопного сустава</t>
  </si>
  <si>
    <t>A21.01.009.005</t>
  </si>
  <si>
    <t>Массаж стопы и голени</t>
  </si>
  <si>
    <t>A21.03.002.005</t>
  </si>
  <si>
    <t>Массаж шейно-грудного отдела позвоночника</t>
  </si>
  <si>
    <t>A21.01.009.000</t>
  </si>
  <si>
    <t>Массаж нижней конечности медицинский</t>
  </si>
  <si>
    <t>A21.01.004.000</t>
  </si>
  <si>
    <t>Массаж верхней конечности медицинский</t>
  </si>
  <si>
    <t>A21.01.004.001</t>
  </si>
  <si>
    <t>Массаж верхней конечности, надплечья и области лопатки</t>
  </si>
  <si>
    <t>A21.01.004.002</t>
  </si>
  <si>
    <t>Массаж плечевого сустава</t>
  </si>
  <si>
    <t>A21.01.004.003</t>
  </si>
  <si>
    <t>Массаж локтевого сустава</t>
  </si>
  <si>
    <t>A21.01.004.004</t>
  </si>
  <si>
    <t>Массаж лучезапястного сустава</t>
  </si>
  <si>
    <t>A21.01.004.005</t>
  </si>
  <si>
    <t>Массаж кисти и предплечья</t>
  </si>
  <si>
    <t>A21.30.005.000</t>
  </si>
  <si>
    <t>Массаж грудной клетки медицинский</t>
  </si>
  <si>
    <t>A21.30.001.000</t>
  </si>
  <si>
    <t>Массаж передней брюшной стенки медицинский</t>
  </si>
  <si>
    <t>A21.03.002.001</t>
  </si>
  <si>
    <t>Массаж пояснично-крестцовой области</t>
  </si>
  <si>
    <t>A21.03.002.002</t>
  </si>
  <si>
    <t>Сегментарный массаж пояснично-крестцовой области</t>
  </si>
  <si>
    <t>A21.03.002.003</t>
  </si>
  <si>
    <t>Сегментарный массаж шейно-грудного отдела позвоночника</t>
  </si>
  <si>
    <t>A21.01.003.001</t>
  </si>
  <si>
    <t>Массаж воротниковой области</t>
  </si>
  <si>
    <t>Услуги, оказываемые с  использованием телемедицинских технологий</t>
  </si>
  <si>
    <t>Телемедицинская консультация врача-акушера-гинеколога</t>
  </si>
  <si>
    <t>B01.028.001.003</t>
  </si>
  <si>
    <t>Телемедицинская консультация врача-оториноларинголога</t>
  </si>
  <si>
    <t>Телемедицинская консультация врача-хирурга</t>
  </si>
  <si>
    <t>Телемедицинская консультация врача-терапевта</t>
  </si>
  <si>
    <t>Цена, руб.</t>
  </si>
  <si>
    <t>A16.25.007.000</t>
  </si>
  <si>
    <t>Удаление ушной серы</t>
  </si>
  <si>
    <t>A16.30.058.018</t>
  </si>
  <si>
    <t>Проведение прижигания (медикаментозное) слизистой ЛОР-органов</t>
  </si>
  <si>
    <t>A14.25.005.000</t>
  </si>
  <si>
    <t>Туалет уха после радикальной операции</t>
  </si>
  <si>
    <t>A14.25.004.000</t>
  </si>
  <si>
    <t>Туалет уха при мезотимпаните</t>
  </si>
  <si>
    <t>A14.25.001.000</t>
  </si>
  <si>
    <t>Уход за наружным слуховым проходом</t>
  </si>
  <si>
    <t>A11.09.006.001</t>
  </si>
  <si>
    <t>Введение лекарственных препаратов эндоназально</t>
  </si>
  <si>
    <t>A16.25.008.000</t>
  </si>
  <si>
    <t>Удаление инородного тела из слухового отверстия</t>
  </si>
  <si>
    <t>A11.08.007.000</t>
  </si>
  <si>
    <t>Заушные блокады с лекарственными препаратами</t>
  </si>
  <si>
    <t>A11.07.004.000</t>
  </si>
  <si>
    <t>Биопсия глотки, десны и язычка</t>
  </si>
  <si>
    <t>A16.08.006.002</t>
  </si>
  <si>
    <t>Задняя тампонада носа</t>
  </si>
  <si>
    <t>A16.07.539.000</t>
  </si>
  <si>
    <t>Снятие швов</t>
  </si>
  <si>
    <t>A16.25.042.000</t>
  </si>
  <si>
    <t>Удаление доброкачественного новообразования наружного слухового прохода</t>
  </si>
  <si>
    <t>1 операция</t>
  </si>
  <si>
    <t>1 койко-день</t>
  </si>
  <si>
    <t>Амбулаторно-поликлинические услуги</t>
  </si>
  <si>
    <t>Код услуги</t>
  </si>
  <si>
    <t>Наименование услуги</t>
  </si>
  <si>
    <t>Ед. измерения</t>
  </si>
  <si>
    <t>Прием (осмотр, консультация) специалиста первичный</t>
  </si>
  <si>
    <t>B01.001.001.003</t>
  </si>
  <si>
    <t>1 консультация</t>
  </si>
  <si>
    <t>B01.001.004.000</t>
  </si>
  <si>
    <t>Прием (осмотр, консультация) врача-акушера-гинеколога беременной первичный</t>
  </si>
  <si>
    <t>1 прием</t>
  </si>
  <si>
    <t>B01.008.001.000</t>
  </si>
  <si>
    <t>Прием (осмотр, консультация) врача-дерматовенеролога первичный</t>
  </si>
  <si>
    <t>B01.027.001.000</t>
  </si>
  <si>
    <t>Прием (осмотр, консультация) врача-онколога первичный</t>
  </si>
  <si>
    <t>B01.028.001.000</t>
  </si>
  <si>
    <t>Прием (осмотр, консультация) врача-оториноларинголога первичный</t>
  </si>
  <si>
    <t>B01.039.001.000</t>
  </si>
  <si>
    <t>Прием (осмотр, консультация) врача-рентгенолога первичный</t>
  </si>
  <si>
    <t>B01.043.001.000</t>
  </si>
  <si>
    <t>Прием (осмотр, консультация) врача-сердечно-сосудистого хирурга первичный</t>
  </si>
  <si>
    <t>B01.047.001.000</t>
  </si>
  <si>
    <t>Прием (осмотр, консультация) врача-терапевта первичный</t>
  </si>
  <si>
    <t>B01.050.001.001</t>
  </si>
  <si>
    <t>B01.051.001.000</t>
  </si>
  <si>
    <t>Прием (осмотр, консультация) врача-трансфузиолога первичный</t>
  </si>
  <si>
    <t>B01.053.001.000</t>
  </si>
  <si>
    <t>Прием (осмотр, консультация) врача-уролога первичный</t>
  </si>
  <si>
    <t>Прием (осмотр, консультация) врача ультразвуковой диагностики первичный</t>
  </si>
  <si>
    <t>B01.057.001.000</t>
  </si>
  <si>
    <t>Прием (осмотр, консультация) врача-хирурга первичный</t>
  </si>
  <si>
    <t>Прием (осмотр, консультация) специалиста (повторный в течение месяца после первичного)</t>
  </si>
  <si>
    <t>B01.001.002.000</t>
  </si>
  <si>
    <t>Прием (осмотр, консультация) врача-акушера-гинеколога повторный</t>
  </si>
  <si>
    <t>B01.008.002.000</t>
  </si>
  <si>
    <t>Прием (осмотр, консультация) врача-дерматовенеролога повторный</t>
  </si>
  <si>
    <t>B01.027.002.000</t>
  </si>
  <si>
    <t>Прием (осмотр, консультация) врача-онколога повторный</t>
  </si>
  <si>
    <t>B01.028.002.000</t>
  </si>
  <si>
    <t>Прием (осмотр, консультация) врача-оториноларинголога повторный</t>
  </si>
  <si>
    <t>B01.039.002.000</t>
  </si>
  <si>
    <t>Прием (осмотр, консультация) врача-рентгенолога повторный</t>
  </si>
  <si>
    <t>B01.043.002.000</t>
  </si>
  <si>
    <t>Прием (осмотр, консультация) врача-сердечно-сосудистого хирурга повторный</t>
  </si>
  <si>
    <t>B01.047.002.000</t>
  </si>
  <si>
    <t>Прием (осмотр, консультация) врача-терапевта повторный</t>
  </si>
  <si>
    <t>B01.050.002.001</t>
  </si>
  <si>
    <t>B01.053.002.000</t>
  </si>
  <si>
    <t>Прием (осмотр, консультация) врача-уролога повторный</t>
  </si>
  <si>
    <t>Прием (осмотр, консультация) врача ультразвуковой диагностики повторный</t>
  </si>
  <si>
    <t>B01.057.002.000</t>
  </si>
  <si>
    <t>Прием (осмотр, консультация) врача-хирурга повторный</t>
  </si>
  <si>
    <t>1 сеанс</t>
  </si>
  <si>
    <t>1 исследование</t>
  </si>
  <si>
    <t>1 манипуляция</t>
  </si>
  <si>
    <t>A04.01.001.000</t>
  </si>
  <si>
    <t>УЗИ мягких тканей (одна анатомическая зона)</t>
  </si>
  <si>
    <t>A04.06.002.000</t>
  </si>
  <si>
    <t>УЗИ лимфатических узлов (одна анатомическая зона)</t>
  </si>
  <si>
    <t>A04.20.002.000</t>
  </si>
  <si>
    <t>УЗИ молочных желез с регионарными лимфоузлами</t>
  </si>
  <si>
    <t>A04.22.001.000</t>
  </si>
  <si>
    <t>УЗИ щитовидной железы, паращитовидных желез и регинарных лимфоузлов</t>
  </si>
  <si>
    <t>A04.07.002.000</t>
  </si>
  <si>
    <t>УЗИ слюнных желез</t>
  </si>
  <si>
    <t>A04.04.001.000</t>
  </si>
  <si>
    <t>УЗИ суставов</t>
  </si>
  <si>
    <t>A11.01.004.000</t>
  </si>
  <si>
    <t>Пункция мягких тканей под контролем ультразвукового исследования</t>
  </si>
  <si>
    <t>A11.01.004.001</t>
  </si>
  <si>
    <t>Пункция молочной железы под контролем ультразвукового исследования</t>
  </si>
  <si>
    <t>A11.01.004.002</t>
  </si>
  <si>
    <t>Пункция щитовидной железы под контролем ультразвукового исследования</t>
  </si>
  <si>
    <t>УЗИ органов брюшной полости, забрюшинного пространства, плевральных полостей</t>
  </si>
  <si>
    <t>A04.14.001.001</t>
  </si>
  <si>
    <t>УЗИ органов брюшной полости (ОБП) (печень, желчный пузырь, поджелудочная железа, селезенка)</t>
  </si>
  <si>
    <t>A04.14.001.002</t>
  </si>
  <si>
    <t>УЗИ комплексно (ОБП, почки, мочевой пузырь)</t>
  </si>
  <si>
    <t>A04.14.001.004</t>
  </si>
  <si>
    <t>УЗИ печени и желчного пузыря с определением функции</t>
  </si>
  <si>
    <t>A04.14.001.003</t>
  </si>
  <si>
    <t>УЗИ печени и желчного пузыря (гепатобилиарной зоны)</t>
  </si>
  <si>
    <t>A04.14.001.000</t>
  </si>
  <si>
    <t>УЗИ печени</t>
  </si>
  <si>
    <t>A04.14.002.000</t>
  </si>
  <si>
    <t>A04.15.001.000</t>
  </si>
  <si>
    <t>УЗИ поджелудочной железы</t>
  </si>
  <si>
    <t>A04.06.001.000</t>
  </si>
  <si>
    <t>УЗИ селезенки</t>
  </si>
  <si>
    <t>A04.30.004.000</t>
  </si>
  <si>
    <t>Ультразвуковое  определение жидкости в брюшной полости</t>
  </si>
  <si>
    <t>A04.30.003.000</t>
  </si>
  <si>
    <t>УЗИ забрюшинного пространства</t>
  </si>
  <si>
    <t>A04.09.001.000</t>
  </si>
  <si>
    <t>УЗИ плевральных полостей</t>
  </si>
  <si>
    <t>A04.18.001.000</t>
  </si>
  <si>
    <t>Ультразвуковое исследование толстой кишки</t>
  </si>
  <si>
    <t>A04.28.001.000</t>
  </si>
  <si>
    <t>УЗИ почек и надпочечников (с 2-х сторон)</t>
  </si>
  <si>
    <t>A04.28.002.001</t>
  </si>
  <si>
    <t>УЗИ почек (с 2-х сторон)</t>
  </si>
  <si>
    <t>A04.22.002.000</t>
  </si>
  <si>
    <t>УЗИ надпочечников (с 2-х сторон)</t>
  </si>
  <si>
    <t>A04.28.001.004</t>
  </si>
  <si>
    <t>УЗИ почек, надпочечников, мочевого пузыря</t>
  </si>
  <si>
    <t>A04.21.001.005</t>
  </si>
  <si>
    <t>УЗИ мочевого пузыря с определением остаточной мочи, предстательной железы</t>
  </si>
  <si>
    <t>A04.21.001.001</t>
  </si>
  <si>
    <t xml:space="preserve">УЗИ предстательной железы трансректальное </t>
  </si>
  <si>
    <t>A04.21.001.006</t>
  </si>
  <si>
    <t>УЗИ предстательной железы трансабдоминальное</t>
  </si>
  <si>
    <t>A04.28.003.000</t>
  </si>
  <si>
    <t>УЗИ органов мошонки</t>
  </si>
  <si>
    <t>A04.28.002.003</t>
  </si>
  <si>
    <t>УЗИ мочевого пузыря</t>
  </si>
  <si>
    <t>A04.20.001.001</t>
  </si>
  <si>
    <t>A04.20.001.000</t>
  </si>
  <si>
    <t>УЗИ матки и придатков трансабдоминальное (абдоминальным датчиком)</t>
  </si>
  <si>
    <t>A04.20.001.002</t>
  </si>
  <si>
    <t>A04.20.001.003</t>
  </si>
  <si>
    <t>УЗИ матки и придатков повторное (контроль в течение 3-х месяцев)</t>
  </si>
  <si>
    <t>A04.30.001.009</t>
  </si>
  <si>
    <t>УЗИ беременности до 12 недель</t>
  </si>
  <si>
    <t>A04.30.001.011</t>
  </si>
  <si>
    <t>УЗИ плода 1 триместра (11-13 недель) при одноплодной беременности</t>
  </si>
  <si>
    <t>A04.30.001.012</t>
  </si>
  <si>
    <t>УЗИ плода  1 триместра (11-13 недель) при многоплодной беременности</t>
  </si>
  <si>
    <t>A04.30.001.006</t>
  </si>
  <si>
    <t>УЗИ плода  2 триместра (18-21 недель) при одноплодной беременности</t>
  </si>
  <si>
    <t>A04.30.001.013</t>
  </si>
  <si>
    <t>УЗИ плода 2 триместра (18-21 недель) при многоплодной беременности</t>
  </si>
  <si>
    <t>A04.30.001.003</t>
  </si>
  <si>
    <t>УЗИ плода  3 триместра (30-34 недель) при одноплодной беременности</t>
  </si>
  <si>
    <t>A04.30.001.008</t>
  </si>
  <si>
    <t>УЗИ плода  3 триместра (30-34 недель) при многоплодной беременности</t>
  </si>
  <si>
    <t>A04.30.002.004</t>
  </si>
  <si>
    <t xml:space="preserve">УЗДГ маточно-плацентарного и фето - плацентарного кровотока (в сроках после 18 недели беременности) + </t>
  </si>
  <si>
    <t>ЦДК сосудов пуповины и маточных артерий при одноплодной беременности</t>
  </si>
  <si>
    <t>A04.30.002.005</t>
  </si>
  <si>
    <t>ЦДК сосудов пуповины и маточных артерий при многоплодной беременности</t>
  </si>
  <si>
    <t>A04.20.003.000</t>
  </si>
  <si>
    <t>УЗИ фолликулогенеза (мониторинг фолликулов)</t>
  </si>
  <si>
    <t>A04.12.005.017</t>
  </si>
  <si>
    <t>УЗИ сосудов головы и шеи (УЗДГ+ДС БЦС + ТК)</t>
  </si>
  <si>
    <t>A04.12.018.000</t>
  </si>
  <si>
    <t>УЗИ сканирование транскраниальное артерий и вен (УЗДГ+ДС)</t>
  </si>
  <si>
    <t>A04.12.005.003</t>
  </si>
  <si>
    <t>УЗИ брахиоцефальных сосудов (УЗДГ+ДС БЦС)</t>
  </si>
  <si>
    <t>A04.12.005.018</t>
  </si>
  <si>
    <t>УЗИ брахиоцефальных сосудов (УЗДГ+ДС БЦС) с функциональными пробами</t>
  </si>
  <si>
    <t>УЗИ аорты (УЗДГ+ДС)</t>
  </si>
  <si>
    <t>A04.12.001.002</t>
  </si>
  <si>
    <t>УЗИ артерий почек (УЗДГ+ДС)</t>
  </si>
  <si>
    <t>A04.12.001.001</t>
  </si>
  <si>
    <t>УЗИ подвздошных артерий (УЗДГ+ДС)</t>
  </si>
  <si>
    <t>A04.12.002.002</t>
  </si>
  <si>
    <t>УЗИ нижней полой вены (УЗДГ+ДС)</t>
  </si>
  <si>
    <t>A04.12.002.003</t>
  </si>
  <si>
    <t>УЗИ артерий и вен нижних конечностей  (УЗДГ+ДС)</t>
  </si>
  <si>
    <t>УЗИ артерий нижних конечностей  (УЗДГ+ДС)</t>
  </si>
  <si>
    <t>УЗИ вен нижних конечностей  (УЗДГ+ДС)</t>
  </si>
  <si>
    <t>УЗИ артерий верхних конечностей  (УЗДГ+ДС)</t>
  </si>
  <si>
    <t>УЗИ вен верхних конечностей  (УЗДГ+ДС)</t>
  </si>
  <si>
    <t>A04.10.002.000</t>
  </si>
  <si>
    <t>Эхокардиография с допплеровским анализом и ЦДК (ЭхоКГ)</t>
  </si>
  <si>
    <t>A05.10.006.000</t>
  </si>
  <si>
    <t>Регистрация элекрокардиограммы (ЭКГ)</t>
  </si>
  <si>
    <t>A05.10.008.000</t>
  </si>
  <si>
    <t>Холтеровское мониторирование (ХМ) 20-24 часа</t>
  </si>
  <si>
    <t>A02.12.002.001</t>
  </si>
  <si>
    <t>Суточное мониторирование артериального давления (СМАД)</t>
  </si>
  <si>
    <t>A12.10.001.003</t>
  </si>
  <si>
    <t>Бифункциональные исследования (СМАД + ХМ)</t>
  </si>
  <si>
    <t>A12.09.001.000</t>
  </si>
  <si>
    <t>Исследование неспровоцированных дыхательных объемов и потоков</t>
  </si>
  <si>
    <t>Исследование дыхательных объемов при медикаментозной провокации</t>
  </si>
  <si>
    <t>Рентгеновские исследования</t>
  </si>
  <si>
    <t>A06.03.025.001</t>
  </si>
  <si>
    <t>Рентгенография подмышечных областей</t>
  </si>
  <si>
    <t>A06.03.003.000</t>
  </si>
  <si>
    <t>Рентгенография основания черепа</t>
  </si>
  <si>
    <t>A06.03.006.000</t>
  </si>
  <si>
    <t>Рентгенография всего черепа, в одной или более проекциях</t>
  </si>
  <si>
    <t>A06.03.007.000</t>
  </si>
  <si>
    <t>Рентгенография ячеек решетчатой кости</t>
  </si>
  <si>
    <t>Рентгенография первого и второго шейного позвонка</t>
  </si>
  <si>
    <t>A06.03.010.000</t>
  </si>
  <si>
    <t>Рентгенография зубовидного отростка (второго шейного позвонка)</t>
  </si>
  <si>
    <t>A06.03.011.000</t>
  </si>
  <si>
    <t>A06.03.016.000</t>
  </si>
  <si>
    <t>Рентгенография поясничного отдела позвоночника</t>
  </si>
  <si>
    <t>A06.03.017.000</t>
  </si>
  <si>
    <t>Рентгенография пояснично-крестцового отдела позвоночника</t>
  </si>
  <si>
    <t>A06.03.018.000</t>
  </si>
  <si>
    <t>Рентгенография крестца и копчика</t>
  </si>
  <si>
    <t>A06.03.022.000</t>
  </si>
  <si>
    <t>Рентгенография ключицы</t>
  </si>
  <si>
    <t>A06.03.023.000</t>
  </si>
  <si>
    <t>Рентгенография ребра</t>
  </si>
  <si>
    <t>A06.03.024.000</t>
  </si>
  <si>
    <t>Рентгенография грудины</t>
  </si>
  <si>
    <t>A06.03.029.000</t>
  </si>
  <si>
    <t>Рентгенография лонного сочленения</t>
  </si>
  <si>
    <t>A06.03.025.000</t>
  </si>
  <si>
    <t>A06.03.032.000</t>
  </si>
  <si>
    <t>Рентгенография лопатки в двух проекциях</t>
  </si>
  <si>
    <t>Рентгенография плечевой кости</t>
  </si>
  <si>
    <t>Рентгенография локтевой кости и лучевой кости</t>
  </si>
  <si>
    <t>A06.03.043.000</t>
  </si>
  <si>
    <t>Рентгенография бедренной кости</t>
  </si>
  <si>
    <t>A06.03.045.000</t>
  </si>
  <si>
    <t>A06.03.045.001</t>
  </si>
  <si>
    <t>Рентгенография коленной чашечки в аксиальной проекции</t>
  </si>
  <si>
    <t>Рентгенография большеберцовой и малоберцовой кости</t>
  </si>
  <si>
    <t>A06.03.050.000</t>
  </si>
  <si>
    <t>Рентгенография пяточной кости в 2-х проекциях</t>
  </si>
  <si>
    <t>A06.03.050.001</t>
  </si>
  <si>
    <t>Рентгенография пяточной кости в боковой проекции</t>
  </si>
  <si>
    <t>A06.03.052.000</t>
  </si>
  <si>
    <t>Рентгенография стопы</t>
  </si>
  <si>
    <t>A06.03.052.001</t>
  </si>
  <si>
    <t>Рентгенография стоп под нагрузкой (плоскостопие)</t>
  </si>
  <si>
    <t>Рентгенография костей лицевого скелета в 1 проекции</t>
  </si>
  <si>
    <t>Рентгенография костей носа (2 проекции)</t>
  </si>
  <si>
    <t>A06.04.001.000</t>
  </si>
  <si>
    <t>Рентгенография височно-нижнечелюстного сустава в 1 проекции</t>
  </si>
  <si>
    <t>A06.04.004.000</t>
  </si>
  <si>
    <t>Рентгенография локтевого сустава</t>
  </si>
  <si>
    <t>A06.04.005.000</t>
  </si>
  <si>
    <t>Рентгенография лучезапястного сустава</t>
  </si>
  <si>
    <t>Рентгенография коленного сустава</t>
  </si>
  <si>
    <t>A06.04.012.000</t>
  </si>
  <si>
    <t>A06.04.013.000</t>
  </si>
  <si>
    <t>Рентгенография плечевого сустава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</si>
  <si>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</si>
  <si>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</si>
  <si>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</si>
  <si>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A06.07.008.000</t>
  </si>
  <si>
    <t>Рентгенография верхней челюсти в косой проекции</t>
  </si>
  <si>
    <t>A06.07.009.000</t>
  </si>
  <si>
    <t>Рентгенография нижней челюсти в боковой проекции</t>
  </si>
  <si>
    <t>A06.08.002.000</t>
  </si>
  <si>
    <t>Рентгенография гортани и трахеи</t>
  </si>
  <si>
    <t>A06.08.003.000</t>
  </si>
  <si>
    <t>Рентгенография придаточных пазух носа</t>
  </si>
  <si>
    <t>Рентгенография носоглотки</t>
  </si>
  <si>
    <t>A06.09.002.000</t>
  </si>
  <si>
    <t>Рентгенография мягких тканей грудной стенки</t>
  </si>
  <si>
    <t>1 услуга</t>
  </si>
  <si>
    <t>A06.09.007.000</t>
  </si>
  <si>
    <t>Рентгенография легких (1 проекция)</t>
  </si>
  <si>
    <t>A06.09.007.003</t>
  </si>
  <si>
    <t>Рентгенография легких в 2-х проекциях</t>
  </si>
  <si>
    <t>A06.10.002.000</t>
  </si>
  <si>
    <t>Рентгенография сердца в трех проекциях</t>
  </si>
  <si>
    <t>A06.17.002.000</t>
  </si>
  <si>
    <t>Рентгеноконтроль прохождения контраста по желудку, тонкой и ободочной кишке</t>
  </si>
  <si>
    <t>Рентгеноконтроль прохождения контраста по толстому кишечнику</t>
  </si>
  <si>
    <t>A06.19.001.000</t>
  </si>
  <si>
    <t>Рентгенография нижней части брюшной полости</t>
  </si>
  <si>
    <t>A06.20.004.000</t>
  </si>
  <si>
    <t>Маммография двух молочных желез в двух проекциях</t>
  </si>
  <si>
    <t>A06.20.004.001</t>
  </si>
  <si>
    <t>Маммография одной молочной железы в двух проекциях</t>
  </si>
  <si>
    <t>A06.20.004.002</t>
  </si>
  <si>
    <t>Прицельная рентгенография молочной железы (1 проекция)</t>
  </si>
  <si>
    <t>A06.20.004.003</t>
  </si>
  <si>
    <t>Боковая, прицельная маммография с увеличением (1 проекция)</t>
  </si>
  <si>
    <t>Прицельная рентгенография турецкого седла</t>
  </si>
  <si>
    <t>Рентгенография пирамиды (височной кости) по Шуллеру</t>
  </si>
  <si>
    <t>Рентгенография пирамиды (височной кости) по Майеру</t>
  </si>
  <si>
    <t>Рентгенография пирамиды (височной кости) по Стенверсу</t>
  </si>
  <si>
    <t>A06.26.001.000</t>
  </si>
  <si>
    <t>Рентгенография глазницы</t>
  </si>
  <si>
    <t>A06.26.002.000</t>
  </si>
  <si>
    <t>Рентгенография глазного отверстия и канала зрительного нерва</t>
  </si>
  <si>
    <t>1 процедура</t>
  </si>
  <si>
    <t>A06.28.013.000</t>
  </si>
  <si>
    <t>Обзорная урография (рентгенография мочевой системы)</t>
  </si>
  <si>
    <t>Обзорный снимок брюшной полости и органов малого таза</t>
  </si>
  <si>
    <t>Фистулография</t>
  </si>
  <si>
    <t>ЛАБОРАТОРНЫЕ ИССЛЕДОВАНИЯ</t>
  </si>
  <si>
    <t>Клинико-диагностическая лаборатория</t>
  </si>
  <si>
    <t>A11.12.009.000</t>
  </si>
  <si>
    <t>Взятие крови из периферической вены</t>
  </si>
  <si>
    <t>A11.05.001.000</t>
  </si>
  <si>
    <t>Взятие крови из пальца</t>
  </si>
  <si>
    <t>A11.30.030.001</t>
  </si>
  <si>
    <t>Забор материала для определения заболеваний, передаваемых половым путем (без учета стоимости исследования)</t>
  </si>
  <si>
    <t>A11.30.030.003</t>
  </si>
  <si>
    <t>Забор материала на культуральную диагностику</t>
  </si>
  <si>
    <t>ОБСЛЕДОВАНИЕ И ЛЕЧЕНИЕ ДЕРМАТОВЕНЕРОЛОГИЧЕСКИХ БОЛЬНЫХ</t>
  </si>
  <si>
    <t>A01.01.002.001</t>
  </si>
  <si>
    <t>Обследование с целью исключения всех заболеваний, передаваемых половым путем (гонорея, микоплазмоз, трихомониаз, бактериальный вагиноз, кандидоз) без лабораторных исследований для женщин</t>
  </si>
  <si>
    <t>A01.01.002.002</t>
  </si>
  <si>
    <t>Обследование с целью исключения сифилиса, урогенитального герпеса, остроконечных кондилом без лабораторных исследований</t>
  </si>
  <si>
    <t>A01.01.002.003</t>
  </si>
  <si>
    <t>Обследования с целью исключения заразного кожного заболевания (демодекс, рецидивирующий микоз, вирусные, паразитарные болезни, пиодермия) без лабораторных исследований</t>
  </si>
  <si>
    <t>A01.01.002.004</t>
  </si>
  <si>
    <t>Обследование предстательной железы для дифференциальной диагностики (первичный осмотр)</t>
  </si>
  <si>
    <t>A25.01.001.004</t>
  </si>
  <si>
    <t>A25.01.001.003</t>
  </si>
  <si>
    <t>A25.01.001.010</t>
  </si>
  <si>
    <t>Назначение курса лечения больным с ЗППП</t>
  </si>
  <si>
    <t>A25.01.001.009</t>
  </si>
  <si>
    <t>Лечение заразных кожных больных (Scabies)</t>
  </si>
  <si>
    <t>A01.01.002.006</t>
  </si>
  <si>
    <t>Контроль излеченности при ЗППП</t>
  </si>
  <si>
    <t>Лечение плоских бородавок методом электродеструкции с анестезией</t>
  </si>
  <si>
    <t>Лечение контагиозных моллюсков без анестезии методом выщипывания   (1 зона)</t>
  </si>
  <si>
    <t>Лечение кандилом урогенитальных методом электродеструкции с анестезией</t>
  </si>
  <si>
    <t>A01.01.002.005</t>
  </si>
  <si>
    <t>A11.01.009.001</t>
  </si>
  <si>
    <t xml:space="preserve">Забор соскоба на грибки (осмотр, забор бак. материала от заразного больного  с последующей обработкой </t>
  </si>
  <si>
    <t>1 забор</t>
  </si>
  <si>
    <t>ХИРУРГИЧЕСКИЕ МАНИПУЛЯЦИИ</t>
  </si>
  <si>
    <t>A11.04.003.000</t>
  </si>
  <si>
    <t>A11.04.004.000</t>
  </si>
  <si>
    <t>A11.04.004.001</t>
  </si>
  <si>
    <t>Перевязка при гнойных заболеваниях кожи и подкожной клетчатки (перевязка гнойной раны)</t>
  </si>
  <si>
    <t>Прием (осмотр, консультация) врача-акушера-гинеколога, первичный</t>
  </si>
  <si>
    <t>Прием (осмотр, консультация) врача-анестезиолога-реаниматолога</t>
  </si>
  <si>
    <t>Прием (осмотр, консультация) врача-трансфузиолога повторный</t>
  </si>
  <si>
    <t>Прием (осмотр, консультация) врача-анестезиолога-реаниматолога повторный</t>
  </si>
  <si>
    <t>запись результатов исследования на электронный носитель</t>
  </si>
  <si>
    <t xml:space="preserve">Профилактика последствий «случайных» половых контактов (осмотр,назначение курса лечения, превентивная диагностика, без стоимости анализов) </t>
  </si>
  <si>
    <t>Диагностическая пункция, аспирация сустава</t>
  </si>
  <si>
    <t>Удаление поверхостного доброкачественного образования 1 категории</t>
  </si>
  <si>
    <t>Удаление поверхостного доброкачественного образования 2 категории</t>
  </si>
  <si>
    <t>Удаление поверхостного доброкачественного образования 3 категории</t>
  </si>
  <si>
    <t>Перевязка послеоперационная чистая малая</t>
  </si>
  <si>
    <t>(ОН-ЛАЙН КОНСУЛЬТАЦИИ)</t>
  </si>
  <si>
    <t>Телемедицинская консультация врача-пластического хирурга</t>
  </si>
  <si>
    <t>Телемедицинская консультация врача-челюстно-лицевого хирурга</t>
  </si>
  <si>
    <t>Телемедицинская консультация врача-анестезиолога-реаниматолога</t>
  </si>
  <si>
    <t xml:space="preserve">Лечение в  палате круглосуточного стационара (1 койко-день) </t>
  </si>
  <si>
    <t>ЛУЧЕВАЯ ДИАГНОСТИКА</t>
  </si>
  <si>
    <t>Прием (осмотр, консультация) врача-пластического хирурга повторный</t>
  </si>
  <si>
    <t>B01.057.004.000</t>
  </si>
  <si>
    <t>Прием (осмотр, консультация) врача функциональной диагностики</t>
  </si>
  <si>
    <t>Прием (осмотр, консультация) врача функциональной диагностики повторный</t>
  </si>
  <si>
    <t>B01.056.002.000</t>
  </si>
  <si>
    <t>B01.056.001.000</t>
  </si>
  <si>
    <t>B01.003.001.016</t>
  </si>
  <si>
    <t>B01.052.004.000</t>
  </si>
  <si>
    <t>B01.068.001.000</t>
  </si>
  <si>
    <t>B01.068.002.000</t>
  </si>
  <si>
    <t>B01.003.002.016</t>
  </si>
  <si>
    <t>B01.052.005.000</t>
  </si>
  <si>
    <t>B01.051.002.000</t>
  </si>
  <si>
    <t>B01.001.001.000</t>
  </si>
  <si>
    <t>B01.003.001.003</t>
  </si>
  <si>
    <t>B01.057.001.003</t>
  </si>
  <si>
    <t>B01.057.003.003</t>
  </si>
  <si>
    <t>B01.047.001.003</t>
  </si>
  <si>
    <t>B01.068.001.003</t>
  </si>
  <si>
    <t>B01.001.005.000</t>
  </si>
  <si>
    <t>Прием (осмотр, консультация) врача-акушера-гинеколога беременной повторный</t>
  </si>
  <si>
    <t>В01.008.004.000</t>
  </si>
  <si>
    <t>УЗИ желчного пузыря и протоков</t>
  </si>
  <si>
    <t>A04.21.001.000</t>
  </si>
  <si>
    <t>A04.20.001</t>
  </si>
  <si>
    <t>УЗИ матки и придатков комплексное (вагинальным датчиком)</t>
  </si>
  <si>
    <t>УЗИ матки и придатков комплексное (ректальным датчиком)</t>
  </si>
  <si>
    <t>A04.12.001</t>
  </si>
  <si>
    <t>A04.12.003.</t>
  </si>
  <si>
    <t>A04.12.003.002</t>
  </si>
  <si>
    <t>A04.12.015.001</t>
  </si>
  <si>
    <t>A04.12.006.</t>
  </si>
  <si>
    <t>A06.03.005.000</t>
  </si>
  <si>
    <t>A06.03.001.001</t>
  </si>
  <si>
    <t>A06.03.009.000</t>
  </si>
  <si>
    <t>Рентгенография  шейного отдела позвоночника</t>
  </si>
  <si>
    <t>A06.03.015.000</t>
  </si>
  <si>
    <t>A06.03.028.000</t>
  </si>
  <si>
    <t>A06.03.040.000</t>
  </si>
  <si>
    <t>A06.03.041.000</t>
  </si>
  <si>
    <t>Рентгенография таза</t>
  </si>
  <si>
    <t>A06.03.026.000</t>
  </si>
  <si>
    <t>Рентгенография надколенника</t>
  </si>
  <si>
    <t>A06.03.047.000</t>
  </si>
  <si>
    <t>A06.03.056.000</t>
  </si>
  <si>
    <t>A06.03.056.001</t>
  </si>
  <si>
    <t>A06.04.003.000</t>
  </si>
  <si>
    <t>A06.04.010.000</t>
  </si>
  <si>
    <t>A06.04.011.000</t>
  </si>
  <si>
    <t>Рентгенография тазобедренного сустава</t>
  </si>
  <si>
    <t>A06.04.014.000</t>
  </si>
  <si>
    <t>A06.08.001.000</t>
  </si>
  <si>
    <t>A06.18.002.000</t>
  </si>
  <si>
    <t>A06.25.002.004</t>
  </si>
  <si>
    <t>A06.25.002.005</t>
  </si>
  <si>
    <t>A06.25.002.006</t>
  </si>
  <si>
    <t>A06.31.004.000</t>
  </si>
  <si>
    <t>A06.31.008.000</t>
  </si>
  <si>
    <t>Функциональная диагностика</t>
  </si>
  <si>
    <t>A15.03.001.001</t>
  </si>
  <si>
    <t>Наложение повязки Дезо</t>
  </si>
  <si>
    <t>A15.03.001.000</t>
  </si>
  <si>
    <t>Наложение повязки при переломах</t>
  </si>
  <si>
    <t>A15.01.002.000</t>
  </si>
  <si>
    <t>A15.01.004.002</t>
  </si>
  <si>
    <t>Прием (осмотр, консультация) врача-травматолога-ортопеда, к.м.н., повторный</t>
  </si>
  <si>
    <t>Прием (осмотр, консультация) врача-травматолога-ортопеда, к.м.н. , первичный</t>
  </si>
  <si>
    <t>B01.050.001.002</t>
  </si>
  <si>
    <t>Прием (осмотр, консультация) врача-травматолога-ортопеда, повторный</t>
  </si>
  <si>
    <t>B01.050.002.002</t>
  </si>
  <si>
    <t>A11.04.005.000</t>
  </si>
  <si>
    <t>A16.01.001.000</t>
  </si>
  <si>
    <t>Вскрытие фурункула (карбункула)</t>
  </si>
  <si>
    <t>Вскрытие и дренирование флегмоны (абсцесса)</t>
  </si>
  <si>
    <t>A16.01.012.001</t>
  </si>
  <si>
    <t>Вскрытие флегмоны (абсцесса) стопы (голени)</t>
  </si>
  <si>
    <t>Удаление атеромы</t>
  </si>
  <si>
    <t>Удаление ногтевых пластинок</t>
  </si>
  <si>
    <t>A16.01.027.001</t>
  </si>
  <si>
    <t>Удаление ногтевой пластинки с клиновидной резекцией матрикса</t>
  </si>
  <si>
    <t>A16.01.027.002</t>
  </si>
  <si>
    <t>Удаление ногтевой пластинки при помощи лазера</t>
  </si>
  <si>
    <t>Удаление мозоли</t>
  </si>
  <si>
    <t>A16.01.028.000</t>
  </si>
  <si>
    <t>A16.01.016.000</t>
  </si>
  <si>
    <t>A16.01.012.000</t>
  </si>
  <si>
    <t>A16.01.011.000</t>
  </si>
  <si>
    <t>A16.01.018.001</t>
  </si>
  <si>
    <t>A16.01.018.002</t>
  </si>
  <si>
    <t>A16.01.018.003</t>
  </si>
  <si>
    <t>Удаление доброкачественных новообразований подкожно-жировой клетчатки 1 категории</t>
  </si>
  <si>
    <t>Удаление доброкачественных новообразований подкожно-жировой клетчатки 2 категории</t>
  </si>
  <si>
    <t>Удаление доброкачественных новообразований подкожно-жировой клетчатки 3 категории</t>
  </si>
  <si>
    <t>A16.01.009.000</t>
  </si>
  <si>
    <t>A16.30.076.000</t>
  </si>
  <si>
    <t>A16.30.069.004</t>
  </si>
  <si>
    <t>АМБУЛАТОРНАЯ ХИРУРГИЯ</t>
  </si>
  <si>
    <t>A12.09.002.001</t>
  </si>
  <si>
    <t>Прием (осмотр, консультация) врача-акушера-гинеколога, к.м.н.,первичный</t>
  </si>
  <si>
    <t>B01.001.001.001</t>
  </si>
  <si>
    <t>B01.001.002.002</t>
  </si>
  <si>
    <t>Прием (осмотр, консультация) врача-акушера-гинеколога, к.м.н., повторный</t>
  </si>
  <si>
    <t xml:space="preserve">Лечение плоских бородавок методом электродеструкции с анестезией от 10 шт </t>
  </si>
  <si>
    <t>Прием (осмотр, консультация) врача-травматолога-ортопеда, первичный</t>
  </si>
  <si>
    <t>ТРАВМАТОЛОГИЧЕСКИЕ МАНИПУЛЯЦИИ</t>
  </si>
  <si>
    <t>Внутрисуставное введение лекарственных препаратов (без стоимости лекарственного препарата)</t>
  </si>
  <si>
    <t>A11.04.004.002</t>
  </si>
  <si>
    <t>A11.20.008.000</t>
  </si>
  <si>
    <t>Раздельное диагностическое выскабливание полости матки и цервикального канала</t>
  </si>
  <si>
    <t>Раздельное диагностическое выскабливание полости матки</t>
  </si>
  <si>
    <t>A11.20.008.001</t>
  </si>
  <si>
    <t>A11.20.008.002</t>
  </si>
  <si>
    <t xml:space="preserve">Биопсия вульвы радиохирургическим методом </t>
  </si>
  <si>
    <t>A16.20.036.003</t>
  </si>
  <si>
    <t>A16.20.036.000</t>
  </si>
  <si>
    <t xml:space="preserve">Лечение сифилиса амбулаторно </t>
  </si>
  <si>
    <t>A25.01.001.014</t>
  </si>
  <si>
    <t>A16.01.016.002</t>
  </si>
  <si>
    <t>A16.01.016.003</t>
  </si>
  <si>
    <t>A16.01.017.001</t>
  </si>
  <si>
    <t>A16.01.017.002</t>
  </si>
  <si>
    <t>A16.01.020.000</t>
  </si>
  <si>
    <t>А16.001.017.007</t>
  </si>
  <si>
    <t>A16.01.036.003</t>
  </si>
  <si>
    <t>A16.01.036.006</t>
  </si>
  <si>
    <t>A16.01.036.007</t>
  </si>
  <si>
    <t>A16.01.036.008</t>
  </si>
  <si>
    <t>A16.01.036.009</t>
  </si>
  <si>
    <t>B02.057.001</t>
  </si>
  <si>
    <t>B02.057.002</t>
  </si>
  <si>
    <t>B02.057.003</t>
  </si>
  <si>
    <t>B02.057.004</t>
  </si>
  <si>
    <t>Предоперационное пребывание в палате, 1 койко-день (пребывание, наблюдение) без учета медикаментов</t>
  </si>
  <si>
    <t>A16.01.002.001</t>
  </si>
  <si>
    <t xml:space="preserve">Вскрытие подногтевого панариция </t>
  </si>
  <si>
    <t>Вскрытие подкожного панариция</t>
  </si>
  <si>
    <t>ПЛАСТИЧЕСКАЯ ХИРУРГИЯ</t>
  </si>
  <si>
    <t>Динамическое анестезиологическое наблюдение при малоинвазивных оперативных вмешательств</t>
  </si>
  <si>
    <t>Анестезиологическое пособие с ИВЛ до двух часов</t>
  </si>
  <si>
    <t>Анестезиологическое пособие с ИВЛ до одного часа</t>
  </si>
  <si>
    <t>Анестезиологическое пособие с ИВЛ свыше двух часов, за каждый час дополнительно</t>
  </si>
  <si>
    <t>Спинальная анестезия с внутривенной седацией</t>
  </si>
  <si>
    <t>B03.003.003.001</t>
  </si>
  <si>
    <t xml:space="preserve">Послеоперационное лечение в  палате интенсивной терапии </t>
  </si>
  <si>
    <t>B01.003.004.007</t>
  </si>
  <si>
    <t>Спинальная анестезия</t>
  </si>
  <si>
    <t>B01.003.004.011</t>
  </si>
  <si>
    <t>B01.003.004.012</t>
  </si>
  <si>
    <t>B01.003.004.013</t>
  </si>
  <si>
    <t>B01.003.004.014</t>
  </si>
  <si>
    <t>B01.003.004.000</t>
  </si>
  <si>
    <t>B03.003.003.002</t>
  </si>
  <si>
    <t>УЗИ СОСУДОВ</t>
  </si>
  <si>
    <t>РЕНТГЕНКАБИНЕТ</t>
  </si>
  <si>
    <t>УЗИ ГИНЕКОЛОГИЯ И АКУШЕРСТВО</t>
  </si>
  <si>
    <t>УЗИ УРОЛОГИЯ</t>
  </si>
  <si>
    <t>УЛЬТРАЗВУКОВЫЕ ИССЛЕДОВАНИЯ (УЗИ)</t>
  </si>
  <si>
    <t xml:space="preserve">ГОСПИТАЛИЗАЦИЯ В ПАЛАТУ ПО КАТЕГОРИЯМ (стоимость 1 к\д) </t>
  </si>
  <si>
    <t xml:space="preserve">Послеоперационное лечение в  палате интенсивной терапии до 2-х часов </t>
  </si>
  <si>
    <t>A16.19.033.001</t>
  </si>
  <si>
    <t>Иссечение новообразований перианальной области и анального канала с использованием видеоэндоскопических технологий</t>
  </si>
  <si>
    <t>A16.19.003.002</t>
  </si>
  <si>
    <t>Иссечение анальной трещины с использованием высокотехнологического оборудования</t>
  </si>
  <si>
    <t xml:space="preserve">Геморроидэктомия </t>
  </si>
  <si>
    <t>A16.19.041.000</t>
  </si>
  <si>
    <t>Иссечение геморроидальных бахромок</t>
  </si>
  <si>
    <t>A16.19.016.000</t>
  </si>
  <si>
    <t>Эвакуация тромбированных геморроидальных узлов</t>
  </si>
  <si>
    <t>Удаление полипа анального канала и прямой кишки с использованием видеоэндоскопических технологий</t>
  </si>
  <si>
    <t>Иссечение пилонидальной кисты</t>
  </si>
  <si>
    <t xml:space="preserve">Операция Лонго </t>
  </si>
  <si>
    <t>Внутривенное введение цефтриаксона</t>
  </si>
  <si>
    <t>Внутривенная капельница цефтриаксона</t>
  </si>
  <si>
    <t>Внутримышечное введение цефтриаксона</t>
  </si>
  <si>
    <t>Лапароскопическое удаление желчого пузыря</t>
  </si>
  <si>
    <t>A16.18.009.001</t>
  </si>
  <si>
    <t>Аппендэктомия лапароскопическая</t>
  </si>
  <si>
    <t>A16.30.001.001</t>
  </si>
  <si>
    <t>Оперативное лечение пахово-бедренной грыжи с использованием видеоэндоскопических технологий</t>
  </si>
  <si>
    <t>A16.30.001.002</t>
  </si>
  <si>
    <t>A16.30.004.010</t>
  </si>
  <si>
    <t>A16.19.013.000</t>
  </si>
  <si>
    <t>Склеротерапия геморроидальных узлов</t>
  </si>
  <si>
    <t>Лигирование геморроидальных узлов</t>
  </si>
  <si>
    <t>A16.19.013.001</t>
  </si>
  <si>
    <t>A16.19.013.002</t>
  </si>
  <si>
    <t>A16.19.017.001</t>
  </si>
  <si>
    <t>Удаление инородного тела прямой кишки без разреза</t>
  </si>
  <si>
    <t>A16.19.018.001</t>
  </si>
  <si>
    <t>A16.19.024.000</t>
  </si>
  <si>
    <t>A16.19.021.015</t>
  </si>
  <si>
    <t>A16.19.035.000</t>
  </si>
  <si>
    <t>Иссечение подкожно-подслизистого свища прямой кишки</t>
  </si>
  <si>
    <t>Иссечение транссфинктерного свища прямой кишки</t>
  </si>
  <si>
    <t>Иссечение экстрасфинктерного свища прямой кишки</t>
  </si>
  <si>
    <t>A16.19.036.000</t>
  </si>
  <si>
    <t>A16.19.037.000</t>
  </si>
  <si>
    <t>КОЛОПРОКТОЛОГИЯ</t>
  </si>
  <si>
    <t>ОБЩАЯ ХИРУРГИЯ</t>
  </si>
  <si>
    <t>B01.018.001.000</t>
  </si>
  <si>
    <t>Прием (осмотр, консультация) врача колопроктолога первичный</t>
  </si>
  <si>
    <t>B01.018.002.000</t>
  </si>
  <si>
    <t>Прием (осмотр, консультация) врача колопроктолога повторный</t>
  </si>
  <si>
    <t xml:space="preserve">Телемедицинская консультация врача колопроктолога </t>
  </si>
  <si>
    <t>A16.14.009.002</t>
  </si>
  <si>
    <t>Лапароскопическая пластика передней брюшной стенки при грыжах (со стоимостью импланта)</t>
  </si>
  <si>
    <t>Оперативное лечение пахово-бедренной грыжи с использованием видеоэндоскопических технологий (со стоимостью импланта)</t>
  </si>
  <si>
    <t>A25.30.005.000</t>
  </si>
  <si>
    <t>A25.30.005.001</t>
  </si>
  <si>
    <t>A25.30.005.002</t>
  </si>
  <si>
    <t>A16.02.003.000</t>
  </si>
  <si>
    <t>Удаление сухожильной гигромы, ганглия, сумки</t>
  </si>
  <si>
    <t>Внутрисуставное введение лекарственных препаратов (со стоимостью лекарственного препарата- дипроспана)</t>
  </si>
  <si>
    <t>B01.003.004.009</t>
  </si>
  <si>
    <t>Тотальная внутривенная анестезия</t>
  </si>
  <si>
    <t>A16.30.004.004</t>
  </si>
  <si>
    <t>A16.30.004.013</t>
  </si>
  <si>
    <t>АНЕСТЕЗИОЛОГИЯ И РЕАНИМАТОЛОГИЯ</t>
  </si>
  <si>
    <t>Герниопластика при неосложненных  паховых грыжах (без стоимости импланта)</t>
  </si>
  <si>
    <t>Герниопластика при неосложненных  пупочных грыжах (без стоимости импланта)</t>
  </si>
  <si>
    <t>Верхняя блефаропластика 1 категории сложности</t>
  </si>
  <si>
    <t>Верхняя блефаропластика  2 категории сложности</t>
  </si>
  <si>
    <t>Верхняя блефаропластика  3 категории сложности</t>
  </si>
  <si>
    <t>Верхняя блефаропластика  азиатские веки (европеизация)</t>
  </si>
  <si>
    <t>Нижняя блефаропластика 1 категории сложности</t>
  </si>
  <si>
    <t>Нижняя блефаропластика 2 категории сложности</t>
  </si>
  <si>
    <t>Нижняя блефаропластика 3 категории сложности</t>
  </si>
  <si>
    <t>Нижняя блефаропластика "Пинч-метод"</t>
  </si>
  <si>
    <t xml:space="preserve">Трансконъюктивиальная нижняя блефаропластика </t>
  </si>
  <si>
    <t>Реконструктивная повторная нижняя блефаропластика (без учета стоимости имплантов,спейсеров)</t>
  </si>
  <si>
    <t>A16.26.127</t>
  </si>
  <si>
    <t>Кантопластика</t>
  </si>
  <si>
    <t>Кантопексия</t>
  </si>
  <si>
    <t>A16.26.111.010</t>
  </si>
  <si>
    <t>Ориентальная пластика век ( 1 сторона)</t>
  </si>
  <si>
    <t>Реконструктивная повторная верхняя блефаропластика</t>
  </si>
  <si>
    <t>Коррекция птоза (1 веко)</t>
  </si>
  <si>
    <t>A16.26.021.001</t>
  </si>
  <si>
    <t>A16.26.111.001.1</t>
  </si>
  <si>
    <t>A16.26.111.001.2</t>
  </si>
  <si>
    <t>A16.26.111.001.3</t>
  </si>
  <si>
    <t>A16.26.111.003.1</t>
  </si>
  <si>
    <t>A16.26.111.003.2</t>
  </si>
  <si>
    <t>A16.26.111.003.3</t>
  </si>
  <si>
    <t>A16.26.111.011</t>
  </si>
  <si>
    <t>A16.26.111.012</t>
  </si>
  <si>
    <t>Эндоскопическая подтяжка верхней трети лица 1 категории сложности</t>
  </si>
  <si>
    <t>Эндоскопическая подтяжка верхней трети лица 2 категории сложности</t>
  </si>
  <si>
    <t>Эндоскопическая подтяжка верхней трети лица 3 категории сложности</t>
  </si>
  <si>
    <t xml:space="preserve">Изолированный височный лифтинг </t>
  </si>
  <si>
    <t xml:space="preserve">Открытый фронтотемпоральный лифтинг </t>
  </si>
  <si>
    <t xml:space="preserve">Лифтинг бровей прямым доступом </t>
  </si>
  <si>
    <t xml:space="preserve">Лигатурный мини-лифтинг бровей </t>
  </si>
  <si>
    <t>Пластика средней трети лица</t>
  </si>
  <si>
    <t xml:space="preserve">Эндоскопический лифтинг средней трети лица / чек-лифтинг 1 категории сложности   </t>
  </si>
  <si>
    <t xml:space="preserve">Эндоскопический лифтинг средней трети лица / чек-лифтинг 2 категории сложности   </t>
  </si>
  <si>
    <t xml:space="preserve">Эндоскопический лифтинг средней трети лица / чек-лифтинг 3 категории сложности   </t>
  </si>
  <si>
    <t xml:space="preserve">Эндоскопический лифтинг средней зоны лица / чек-лифтинг повторный / реконструктивный </t>
  </si>
  <si>
    <t xml:space="preserve">Поверхностный чек-лифтинг </t>
  </si>
  <si>
    <t xml:space="preserve">Резекция жировых телец (Комков Биша) </t>
  </si>
  <si>
    <t>Пластика нижней трети лица / шеи</t>
  </si>
  <si>
    <t>Пластика верхней трети лица</t>
  </si>
  <si>
    <t>Пластика век (Блефаропластика)</t>
  </si>
  <si>
    <t xml:space="preserve">Круговая подтяжка лица (кожный фейс-лифтинг) 1 категории сложности </t>
  </si>
  <si>
    <t xml:space="preserve">Круговая подтяжка лица (кожный фейс-лифтинг) 2 категории сложности </t>
  </si>
  <si>
    <t xml:space="preserve">Круговая подтяжка лица (кожный фейс-лифтинг) 3 категории сложности </t>
  </si>
  <si>
    <t xml:space="preserve">Короткорубцовый MACS – лифтинг </t>
  </si>
  <si>
    <t xml:space="preserve">SMAS-пластика лица с  мобилизацией SMAS 1 категории сложности </t>
  </si>
  <si>
    <t xml:space="preserve">SMAS-пластика лица с  мобилизацией SMAS 2 категории сложности </t>
  </si>
  <si>
    <t xml:space="preserve">SMAS-пластика лица с  мобилизацией SMAS 3 категории сложности </t>
  </si>
  <si>
    <t xml:space="preserve">SMAS-пластика лица повторно / реконструктивная 1 категория сложности </t>
  </si>
  <si>
    <t xml:space="preserve">SMAS-пластика лица повторно / реконструктивная 2 категория сложности </t>
  </si>
  <si>
    <t xml:space="preserve">SMAS-пластика лица повторно / реконструктивная 3 категория сложности </t>
  </si>
  <si>
    <t xml:space="preserve">Пластика шеи (передняя платизмопластика) 1 категории сложности </t>
  </si>
  <si>
    <t xml:space="preserve">Пластика шеи (передняя платизмопластика) 2 категории сложности </t>
  </si>
  <si>
    <t xml:space="preserve">Пластика шеи (передняя платизмопластика) 3 категории сложности </t>
  </si>
  <si>
    <t xml:space="preserve">Липосакция 1 зоны лица </t>
  </si>
  <si>
    <t>Комплексные операции по омоложению/бьютификации лица</t>
  </si>
  <si>
    <t xml:space="preserve">Периорбитопластика (пластика век, эндоскопия верхней и средней трети лица, липофиллинг) </t>
  </si>
  <si>
    <t xml:space="preserve">Тотальный фейслифтинг (SMAS-подтяжка лица и шеи, пластика век, эндоскопия верхней трети лица, липофиллинг) </t>
  </si>
  <si>
    <t>Лицевые импланты</t>
  </si>
  <si>
    <t xml:space="preserve">Увеличение углов нижней челюсти (без стоимости импланта) </t>
  </si>
  <si>
    <t xml:space="preserve">Протезирование края орбиты (без стоимости импланта) </t>
  </si>
  <si>
    <t xml:space="preserve">Протезирование скуловых областей (без стоимости импланта) </t>
  </si>
  <si>
    <t>Пластические операции в области губ</t>
  </si>
  <si>
    <t xml:space="preserve">Удаление инородных тел (гели, импланты) области губ </t>
  </si>
  <si>
    <t xml:space="preserve">Дермабразия верхней губы </t>
  </si>
  <si>
    <t xml:space="preserve">Устранение дефекта верхней губы лоскутом на ножке с нижней губы по Аббе в 2 этапа </t>
  </si>
  <si>
    <t xml:space="preserve">Пластика местными тканями при косой расщелине лица (односторонняя) </t>
  </si>
  <si>
    <t xml:space="preserve">Хейлопластика </t>
  </si>
  <si>
    <t xml:space="preserve">Резекция DAO </t>
  </si>
  <si>
    <t xml:space="preserve">Корнер-лифт </t>
  </si>
  <si>
    <t xml:space="preserve">V-Y пластика губ </t>
  </si>
  <si>
    <t xml:space="preserve">Коррекция высоты верхней губы (Булхорн) </t>
  </si>
  <si>
    <t>Отопластика</t>
  </si>
  <si>
    <t xml:space="preserve">Пластика дефектов и деформаций ушной раковины с 1 стороны </t>
  </si>
  <si>
    <t xml:space="preserve">Коррекция мочки ушной раковины </t>
  </si>
  <si>
    <t xml:space="preserve">Коррекция ушной раковины с использованием имплантатов или трансплантов (одна сторона) </t>
  </si>
  <si>
    <t xml:space="preserve">Коррекция «сложенной» ушной раковины </t>
  </si>
  <si>
    <t xml:space="preserve">Коррекция отстоящих ушных раковин повторная/реконструктивная (1 ухо) </t>
  </si>
  <si>
    <t xml:space="preserve">Коррекция отстоящих ушных раковин (1 ухо) </t>
  </si>
  <si>
    <t xml:space="preserve">Коррекция отстоящих ушных раковин </t>
  </si>
  <si>
    <t>Ринопластика</t>
  </si>
  <si>
    <t xml:space="preserve">Местно-пластическая операция носа </t>
  </si>
  <si>
    <t xml:space="preserve">Удаление ринофимы </t>
  </si>
  <si>
    <t xml:space="preserve">Устранение дефектов носа, орбиты перемещением сложного лоскута со лба 3 этап </t>
  </si>
  <si>
    <t xml:space="preserve">Устранение дефектов носа, орбиты перемещением сложного лоскута со лба 2 этап </t>
  </si>
  <si>
    <t xml:space="preserve">Устранение дефектов носа, орбиты перемещением сложного лоскута со лба 1 этап </t>
  </si>
  <si>
    <t xml:space="preserve">Реконструкция кончика носа по Суслову </t>
  </si>
  <si>
    <t xml:space="preserve">Пластика дефекта носа с использованием метода дерматензии (Реконструкция носа 3-й этап) </t>
  </si>
  <si>
    <t xml:space="preserve">Пластика дефекта носа с использованием метода  дерматензии (Реконструкция носа 2-й этап) </t>
  </si>
  <si>
    <t xml:space="preserve">Пластика дефекта носа с использованием метода дерматензии (Реконструкция носа 1-й этап) </t>
  </si>
  <si>
    <t xml:space="preserve">Забор фасциального трансплантата </t>
  </si>
  <si>
    <t xml:space="preserve">Забор трансплантата ушного хряща </t>
  </si>
  <si>
    <t xml:space="preserve">Забор реберного трансплантата </t>
  </si>
  <si>
    <t xml:space="preserve">Коррекция носа после повторной ринопластики </t>
  </si>
  <si>
    <t xml:space="preserve">Реконструктивная или повторная ринопластика 3 категории сложности </t>
  </si>
  <si>
    <t>Реконструктивная или повторная ринопластика 2 категории сложности</t>
  </si>
  <si>
    <t xml:space="preserve">Реконструктивная или повторная ринопластика 1 категории сложности </t>
  </si>
  <si>
    <t xml:space="preserve">Репозиция костей носа </t>
  </si>
  <si>
    <t xml:space="preserve">Подслизистая вазотомия носовых раковин </t>
  </si>
  <si>
    <t xml:space="preserve">Хирургическая коррекция носовой перегородки 3 категории сложности </t>
  </si>
  <si>
    <t xml:space="preserve">Хирургическая коррекция носовой перегородки 2 категории сложности </t>
  </si>
  <si>
    <t xml:space="preserve">Хирургическая коррекция носовой перегородки 1 категории сложности </t>
  </si>
  <si>
    <t xml:space="preserve">Ринопластика 3 категории сложности </t>
  </si>
  <si>
    <t xml:space="preserve">Ринопластика 2 категории сложности </t>
  </si>
  <si>
    <t xml:space="preserve">Ринопластика 1 категории сложности </t>
  </si>
  <si>
    <t xml:space="preserve">Коррекция основания крыльев носа </t>
  </si>
  <si>
    <t xml:space="preserve">Коррекция кожного отдела перегородки носа </t>
  </si>
  <si>
    <t xml:space="preserve">Коррекция кончика носа (ринопластика без остеотомии) </t>
  </si>
  <si>
    <t>Трансплантация волос</t>
  </si>
  <si>
    <t>Маммопластика (Операции на молочной железе)</t>
  </si>
  <si>
    <t>Увеличение молочных желез</t>
  </si>
  <si>
    <t xml:space="preserve">Удаление имплантов молочных желез с иссечением капсулы (1 сторона) </t>
  </si>
  <si>
    <t xml:space="preserve">Удаление имплантов молочных желез (1 сторона) </t>
  </si>
  <si>
    <t>Реэндопротезирование молочных желез (3 категории сложности, без стоимости имплантов)</t>
  </si>
  <si>
    <t>Реэндопротезирование молочных желез (2 категории сложности, без стоимости имплантов)</t>
  </si>
  <si>
    <t>Реэндопротезирование молочных желез (1 категории сложности, без стоимости имплантов)</t>
  </si>
  <si>
    <t>Композитное увеличение молочных желез (без стоимости имплантов)</t>
  </si>
  <si>
    <t>Эндопротезирование молочных желез (3 категории сложности, с учетом стоимости круглых имплантов Mentor)</t>
  </si>
  <si>
    <t>Эндопротезирование молочных желез (2 категории сложности, с учетом стоимости круглых имплантов Mentor)</t>
  </si>
  <si>
    <t>Эндопротезирование молочных желез (3 категории сложности, без стоимости имплантов)</t>
  </si>
  <si>
    <t>Эндопротезирование молочных желез (2 категории сложности, без стоимости имплантов)</t>
  </si>
  <si>
    <t>Эндопротезирование молочных желез (1 категории сложности, без стоимости имплантов)</t>
  </si>
  <si>
    <t>Подтяжка молочных желез</t>
  </si>
  <si>
    <t xml:space="preserve">Мастопексия – подтяжка молочных желез Т-образная (1 сторона) </t>
  </si>
  <si>
    <t xml:space="preserve">Мастопексия – подтяжка молочных желез вертикальная  (1 сторона) </t>
  </si>
  <si>
    <t>Мастопексия – подтяжка молочных желез периареолярная (1 сторона)</t>
  </si>
  <si>
    <t>Подтяжка молочных желез с увеличением имплантами</t>
  </si>
  <si>
    <t>Подтяжка периареолярная c увеличением молочных желез, 1 категории сложности без стоимости импланта – 1 сторона</t>
  </si>
  <si>
    <t xml:space="preserve">Подтяжка периареолярная c увеличением молочных желез, 2 категории сложности без стоимости импланта – 1 сторона </t>
  </si>
  <si>
    <t>Подтяжка периареолярная c увеличением молочных желез, 3 категории сложности без стоимости импланта – 1 сторона</t>
  </si>
  <si>
    <t xml:space="preserve">Вертикальная подтяжка  c увеличением молочных желез, 1 категории сложности без стоимости импланта – 1 сторона </t>
  </si>
  <si>
    <t xml:space="preserve">Вертикальная подтяжка  c увеличением молочных желез, 2 категории сложности без стоимости импланта – 1 сторона </t>
  </si>
  <si>
    <t xml:space="preserve">Вертикальная подтяжка  c увеличением молочных желез, 3 категории сложности без стоимости импланта – 1 сторона </t>
  </si>
  <si>
    <t>Подтяжка с Т-образным рубцом с увеличением молочных желез, 1 категории сложности без стоимости импланта – 1 сторона</t>
  </si>
  <si>
    <t xml:space="preserve">Подтяжка с Т-образным рубцом с увеличением молочных желез, 2 категории сложности без стоимости импланта – 1 сторона </t>
  </si>
  <si>
    <t>Подтяжка с Т-образным рубцом с увеличением молочных желез, 3 категории сложности без стоимости импланта – 1 сторона</t>
  </si>
  <si>
    <t>Уменьшение молочных желез</t>
  </si>
  <si>
    <t>Удаление добавочной дольки молочной железы (одна сторона)</t>
  </si>
  <si>
    <t>Мастэктомия с эндопротезированием молочной железы (без стоимости импланта)</t>
  </si>
  <si>
    <t xml:space="preserve">Реконструкция сосково-ареолярного комплекса </t>
  </si>
  <si>
    <t>Отсроченная реконструкция молочной железы с использованием имплантата 2 этап (без стоимости импланта)</t>
  </si>
  <si>
    <t>Отсроченная реконструкция молочной железы с использованием экспандера 1 этап (без стоимости экспандера)</t>
  </si>
  <si>
    <t>Секторальная резекция молочной железы</t>
  </si>
  <si>
    <t>Удаление геля из молочной железы</t>
  </si>
  <si>
    <t xml:space="preserve">Коррекция ареолы </t>
  </si>
  <si>
    <t>Коррекция втянутости соска с одной стороны</t>
  </si>
  <si>
    <t xml:space="preserve">Занижение или выравнивание субмаммарной складки </t>
  </si>
  <si>
    <t>Липосакция</t>
  </si>
  <si>
    <t>Абдоминопластика</t>
  </si>
  <si>
    <t>Пластические операции тела после похудения</t>
  </si>
  <si>
    <t>Липофилинг</t>
  </si>
  <si>
    <t>Контурная пластика аутожиром (липофилинг) губ</t>
  </si>
  <si>
    <t>Контурная пластика аутожиром (липофилинг) носогубных складок</t>
  </si>
  <si>
    <t>Контурная пластика аутожиром (липофилинг) скуловых областей</t>
  </si>
  <si>
    <t>Контурная пластика аутожиром (липофилинг) область подбородка</t>
  </si>
  <si>
    <t>Контурная пластика щечной области аутожиром (липофилинг) одна сторона</t>
  </si>
  <si>
    <t>Контурная пластика височных областей аутожиром (липофиллинг)</t>
  </si>
  <si>
    <t>Контурная пластика аутожиром (липофилинг) груди (одна сторона)</t>
  </si>
  <si>
    <t>Контурная пластика аутожиром (липофилинг) голени (одна сторона)</t>
  </si>
  <si>
    <t>Контурная пластика аутожиром (липофилинг) ягодиц (одна сторона)</t>
  </si>
  <si>
    <t>Контурная пластика аутожиром (липофилинг) внутренняя или наружная поверхность бедер  (одна сторона)</t>
  </si>
  <si>
    <t>Контурная пластика аутожиром  (липофилинг) 1 зона лицо</t>
  </si>
  <si>
    <t>Контурная пластика аутожиром  (липофилинг) 1 зона тело</t>
  </si>
  <si>
    <t>Повторная пластика аутожиром (липофиллинг) коррекция 1 зона</t>
  </si>
  <si>
    <t>Нанолипофилинг (1 зона)</t>
  </si>
  <si>
    <t xml:space="preserve">Использование кожного клея Dermabond </t>
  </si>
  <si>
    <t xml:space="preserve">Верхний бодилифт </t>
  </si>
  <si>
    <t xml:space="preserve">Верхнелатеральный бодилифт </t>
  </si>
  <si>
    <t xml:space="preserve">Подтяжка ягодиц </t>
  </si>
  <si>
    <t>Подтяжка внутренней поверхности бедер Т-образная</t>
  </si>
  <si>
    <t xml:space="preserve">Подтяжка внутренней поверхности бедер (мини) </t>
  </si>
  <si>
    <t xml:space="preserve">Минибрахиопластика </t>
  </si>
  <si>
    <t>Круговая хирургическая подтяжка тела (торсопластика)</t>
  </si>
  <si>
    <t>Брахиопластика</t>
  </si>
  <si>
    <t xml:space="preserve">Увеличение ягодиц, без стоимости имплантов </t>
  </si>
  <si>
    <t xml:space="preserve">Коррекция формы голеней 1 сторона, без стоимости имплантов </t>
  </si>
  <si>
    <t>Сужение талии (по Кудзаеву К.У.)</t>
  </si>
  <si>
    <t xml:space="preserve">Коррекция пупка </t>
  </si>
  <si>
    <t xml:space="preserve">Абдоминопластика с Т-образным швом </t>
  </si>
  <si>
    <t>Вертикальная абдоминопластика</t>
  </si>
  <si>
    <t xml:space="preserve">Абдоминопластика полная с переносом пупка 3 категории сложности </t>
  </si>
  <si>
    <t xml:space="preserve">Абдоминопластика полная с переносом пупка 2 категории сложности </t>
  </si>
  <si>
    <t>Абдоминопластика полная с переносом пупка 1 категории сложности</t>
  </si>
  <si>
    <t xml:space="preserve">Эндоскопическая абдоминопластика </t>
  </si>
  <si>
    <t xml:space="preserve">Миниабдоминопластика с ушиванием диастаза </t>
  </si>
  <si>
    <t xml:space="preserve">Миниабдоминопластика </t>
  </si>
  <si>
    <t xml:space="preserve">Липосакция повторная 1 зона </t>
  </si>
  <si>
    <t xml:space="preserve">Липосакция 1 зона </t>
  </si>
  <si>
    <t xml:space="preserve">Устранение гинекомастии методом резекции с липосакцией с одной стороны </t>
  </si>
  <si>
    <t xml:space="preserve">Устранение гинекомастии методом резекции  с одной стороны </t>
  </si>
  <si>
    <t xml:space="preserve">Устранение гинекомастии методом липосакции с одной сторон </t>
  </si>
  <si>
    <t xml:space="preserve">Липофиллинг кистей рук </t>
  </si>
  <si>
    <t>A16.30.028.002</t>
  </si>
  <si>
    <t>A16.30.028.003</t>
  </si>
  <si>
    <t>A16.30.028.004</t>
  </si>
  <si>
    <t>A16.30.058.001</t>
  </si>
  <si>
    <t>A16.30.058.003.1</t>
  </si>
  <si>
    <t>A16.30.058.005.1</t>
  </si>
  <si>
    <t>A16.30.058.005.2</t>
  </si>
  <si>
    <t>A16.30.058.005.3</t>
  </si>
  <si>
    <t>A16.30.058.011</t>
  </si>
  <si>
    <t>A16.30.026.1</t>
  </si>
  <si>
    <t>A16.30.026.2</t>
  </si>
  <si>
    <t>A16.30.026.3</t>
  </si>
  <si>
    <t>A16.30.058.008.1</t>
  </si>
  <si>
    <t>A16.30.058.008.2</t>
  </si>
  <si>
    <t>A16.30.058.008.3</t>
  </si>
  <si>
    <t>A16.01.034</t>
  </si>
  <si>
    <t>A16.30.058.005.4</t>
  </si>
  <si>
    <t>A16.30.058.005.5</t>
  </si>
  <si>
    <t>A16.30.058.005.6</t>
  </si>
  <si>
    <t>A16.30.058.005.7</t>
  </si>
  <si>
    <t>A16.30.058.001.1</t>
  </si>
  <si>
    <t>A16.30.028</t>
  </si>
  <si>
    <t>A16.30.028.007</t>
  </si>
  <si>
    <t>A16.30.028.005</t>
  </si>
  <si>
    <t>A16.30.028.006</t>
  </si>
  <si>
    <t>A16.30.028.008</t>
  </si>
  <si>
    <t>A16.30.028.009</t>
  </si>
  <si>
    <t>A16.30.028.010</t>
  </si>
  <si>
    <t>A16.07.061</t>
  </si>
  <si>
    <t>A16.07.061.001</t>
  </si>
  <si>
    <t>A16.07.083.003</t>
  </si>
  <si>
    <t>A16.07.083.004</t>
  </si>
  <si>
    <t>A16.07.083.005</t>
  </si>
  <si>
    <t>A16.07.083.006</t>
  </si>
  <si>
    <t>A16.07.061.003</t>
  </si>
  <si>
    <t>A16.01.022</t>
  </si>
  <si>
    <t>A16.01.036.004</t>
  </si>
  <si>
    <t>A16.01.036.005</t>
  </si>
  <si>
    <t>A16.01.036.010</t>
  </si>
  <si>
    <t>A16.01.036.011</t>
  </si>
  <si>
    <t>A16.01.036.012</t>
  </si>
  <si>
    <t>A16.01.036.013</t>
  </si>
  <si>
    <t>A16.01.036.014</t>
  </si>
  <si>
    <t>A16.01.036.015</t>
  </si>
  <si>
    <t>A16.30.058.015.1</t>
  </si>
  <si>
    <t>A16.30.058.015.2</t>
  </si>
  <si>
    <t>A16.30.058.015.3</t>
  </si>
  <si>
    <t>A16.30.058.017.1</t>
  </si>
  <si>
    <t>A16.30.058.017.2</t>
  </si>
  <si>
    <t>A16.30.058.017.3</t>
  </si>
  <si>
    <t>A16.30.058.017.4</t>
  </si>
  <si>
    <t xml:space="preserve">Увеличение подбородка  закрытым доступом (без стоимости имплантата) 1 категории сложности </t>
  </si>
  <si>
    <t xml:space="preserve">Увеличение подбородка закрытым доступом (без стоимости имплантата) 2 категории сложности </t>
  </si>
  <si>
    <t xml:space="preserve">Увеличение подбородка закрытым доступом (включая стоимость имплантата Eurosilicone) 2 категории сложности </t>
  </si>
  <si>
    <t xml:space="preserve">Увеличение подбородка закрытым доступом (без стоимости имплантата) 3 категории сложности </t>
  </si>
  <si>
    <t xml:space="preserve">Увеличение подбородка открытым доступом (без стоимости имплантата) </t>
  </si>
  <si>
    <t>A16.30.058.017.5</t>
  </si>
  <si>
    <t>A16.30.058.019</t>
  </si>
  <si>
    <t>A16.30.058.020.1</t>
  </si>
  <si>
    <t>A16.30.058.020.2</t>
  </si>
  <si>
    <t>A16.30.058.020.3</t>
  </si>
  <si>
    <t>A16.30.058.021</t>
  </si>
  <si>
    <t>A16.30.058.022.1</t>
  </si>
  <si>
    <t>A16.30.058.022.2</t>
  </si>
  <si>
    <t>A16.30.058.022.3</t>
  </si>
  <si>
    <t>A16.30.058.023.1</t>
  </si>
  <si>
    <t>A16.30.058.023.2</t>
  </si>
  <si>
    <t>A16.30.058.023.3</t>
  </si>
  <si>
    <t>A16.30.058.024</t>
  </si>
  <si>
    <t>A16.30.058.025</t>
  </si>
  <si>
    <t>A16.01.038</t>
  </si>
  <si>
    <t>A16.01.039</t>
  </si>
  <si>
    <t>A16.01.039.001</t>
  </si>
  <si>
    <t>A16.08.010.001</t>
  </si>
  <si>
    <t>A16.08.008.001.1</t>
  </si>
  <si>
    <t>A16.08.008.001.2</t>
  </si>
  <si>
    <t>A16.08.008.001.3</t>
  </si>
  <si>
    <t>A16.08.014</t>
  </si>
  <si>
    <t>A16.08.008.004.001</t>
  </si>
  <si>
    <t>A16.08.008.004.002</t>
  </si>
  <si>
    <t>A16.08.008.004.003</t>
  </si>
  <si>
    <t>A16.08.008.004.004</t>
  </si>
  <si>
    <t>A16.08.008.004.005</t>
  </si>
  <si>
    <t>A16.08.008.005.001</t>
  </si>
  <si>
    <t>A16.08.008.005.002</t>
  </si>
  <si>
    <t>A16.08.008.005.003</t>
  </si>
  <si>
    <t>A16.08.008.007.001</t>
  </si>
  <si>
    <t>A16.08.008.007.002</t>
  </si>
  <si>
    <t>A16.08.008.007.003</t>
  </si>
  <si>
    <t>A16.08.008.003.001</t>
  </si>
  <si>
    <t>A16.08.008.003.002</t>
  </si>
  <si>
    <t>A16.08.008.003.003</t>
  </si>
  <si>
    <t>A16.08.008.003.004</t>
  </si>
  <si>
    <t>A16.08.008.003.005</t>
  </si>
  <si>
    <t>A16.08.008.003.006</t>
  </si>
  <si>
    <t>A16.08.008.003.007</t>
  </si>
  <si>
    <t>Пересадка волос (повторно) (стоимость 1 графта)</t>
  </si>
  <si>
    <t>FUE-пересадка методом фолликулярной экстракции (извлечения), без разреза и шва (цена одного графта)</t>
  </si>
  <si>
    <t xml:space="preserve">Пересадка волос бровей (1 графт) </t>
  </si>
  <si>
    <t xml:space="preserve">Пересадка ресниц (1 графт) </t>
  </si>
  <si>
    <t>Пересадка волос традиционным методом (Strip-шовный) (цена одного графта)</t>
  </si>
  <si>
    <t>A16.25.021.001</t>
  </si>
  <si>
    <t>A16.30.030.001</t>
  </si>
  <si>
    <t>A16.30.030.002</t>
  </si>
  <si>
    <t>A16.30.030.003</t>
  </si>
  <si>
    <t>A16.25.021.002</t>
  </si>
  <si>
    <t>A16.25.021.003</t>
  </si>
  <si>
    <t>A16.25.021.004</t>
  </si>
  <si>
    <t>A16.25.021.005</t>
  </si>
  <si>
    <t>A16.25.021.001.001</t>
  </si>
  <si>
    <t>A16.25.021.001.002</t>
  </si>
  <si>
    <t>A16.01.025.001</t>
  </si>
  <si>
    <t>A16.01.025.002</t>
  </si>
  <si>
    <t>A16.01.025.003</t>
  </si>
  <si>
    <t>A16.01.025.004</t>
  </si>
  <si>
    <t>A16.01.025.000</t>
  </si>
  <si>
    <t>A16.20.086.001</t>
  </si>
  <si>
    <t>A16.20.086</t>
  </si>
  <si>
    <t>A16.20.050</t>
  </si>
  <si>
    <t>A16.20.051.001</t>
  </si>
  <si>
    <t>A16.20.049.002</t>
  </si>
  <si>
    <t>A16.20.032</t>
  </si>
  <si>
    <t>A16.20.049.001</t>
  </si>
  <si>
    <t>A16.20.086.002</t>
  </si>
  <si>
    <t>A16.30.026.4</t>
  </si>
  <si>
    <t>A16.20.085.001.001</t>
  </si>
  <si>
    <t>A16.20.085.001.002</t>
  </si>
  <si>
    <t>A16.20.085.001.003</t>
  </si>
  <si>
    <t>A16.20.085.001.004</t>
  </si>
  <si>
    <t>A16.20.085.001.005</t>
  </si>
  <si>
    <t>A16.20.085.001.006</t>
  </si>
  <si>
    <t>A16.20.085.001.007</t>
  </si>
  <si>
    <t>A16.20.085.001.008</t>
  </si>
  <si>
    <t>A16.20.085.001.009</t>
  </si>
  <si>
    <t>A16.20.085.001.010</t>
  </si>
  <si>
    <t>A16.20.085.001.011</t>
  </si>
  <si>
    <t>A16.20.085.001.012</t>
  </si>
  <si>
    <t>A16.20.085.001.013</t>
  </si>
  <si>
    <t>A16.20.085.001.014</t>
  </si>
  <si>
    <t>A16.20.085.007.001</t>
  </si>
  <si>
    <t>A16.20.085.007.002</t>
  </si>
  <si>
    <t>A16.20.085.007.003</t>
  </si>
  <si>
    <t>A16.20.085.008.001</t>
  </si>
  <si>
    <t>A16.20.085.008.002</t>
  </si>
  <si>
    <t>A16.20.085.008.003</t>
  </si>
  <si>
    <t>A16.20.085.009.001</t>
  </si>
  <si>
    <t>A16.20.085.009.002</t>
  </si>
  <si>
    <t>A16.20.085.009.003</t>
  </si>
  <si>
    <t>A16.20.085.011.001</t>
  </si>
  <si>
    <t>A16.20.085.011.002</t>
  </si>
  <si>
    <t>A16.20.085.011.003</t>
  </si>
  <si>
    <t>A16.20.085.012.001</t>
  </si>
  <si>
    <t>A16.20.085.012.002</t>
  </si>
  <si>
    <t>A16.20.085.012.003</t>
  </si>
  <si>
    <t>A16.01.041</t>
  </si>
  <si>
    <t>A11.01.014</t>
  </si>
  <si>
    <t>A16.01.035</t>
  </si>
  <si>
    <t>A16.01.035.002</t>
  </si>
  <si>
    <t>A16.01.035.002.001</t>
  </si>
  <si>
    <t>A16.01.035.002.002</t>
  </si>
  <si>
    <t>A16.01.035.004</t>
  </si>
  <si>
    <t>A16.01.035.005</t>
  </si>
  <si>
    <t>A16.01.040.001</t>
  </si>
  <si>
    <t>A16.01.040.002</t>
  </si>
  <si>
    <t>A16.01.040.003</t>
  </si>
  <si>
    <t>11А</t>
  </si>
  <si>
    <t>12А</t>
  </si>
  <si>
    <t>13А</t>
  </si>
  <si>
    <t>14А</t>
  </si>
  <si>
    <t>A03.19.002</t>
  </si>
  <si>
    <t>Ректороманоскопия</t>
  </si>
  <si>
    <t>Аноскопия</t>
  </si>
  <si>
    <t>A16.30.001.001.1</t>
  </si>
  <si>
    <t>A16.30.001.002.1</t>
  </si>
  <si>
    <t>Герниопластика при  пахово-мошоночных грыжах (без стоимости импланта)</t>
  </si>
  <si>
    <t>A16.30.004.003</t>
  </si>
  <si>
    <t>Герниопластика при больших вентральных грыжах (без стоимости импланта)</t>
  </si>
  <si>
    <t>Герниопластика при малых и средних вентральных грыжах легкая форма (без стоимости импланта)</t>
  </si>
  <si>
    <t>A16.30.004.005</t>
  </si>
  <si>
    <t>Герниопластика при малых и средних вентральных грыжах сложная форма (без стоимости импланта)</t>
  </si>
  <si>
    <t>Лапароскопическая пластика передней брюшной стенки при грыжах (без стоимости импланта)</t>
  </si>
  <si>
    <t>Склеротерапия геморроидального узла</t>
  </si>
  <si>
    <t>A16.19.013.001.1</t>
  </si>
  <si>
    <t>Прием (осмотр, консультация) врача-косметолога повторный</t>
  </si>
  <si>
    <t>A16.08.055.001</t>
  </si>
  <si>
    <t>A16.08.074</t>
  </si>
  <si>
    <t>A16.08.075</t>
  </si>
  <si>
    <t>A22.08.025</t>
  </si>
  <si>
    <t>Интратонзилярная лазерная деструкция</t>
  </si>
  <si>
    <t>A22.08.025.001</t>
  </si>
  <si>
    <t>A16.08.071</t>
  </si>
  <si>
    <t xml:space="preserve">Удаление кисты носоглотки </t>
  </si>
  <si>
    <t>МКР редукция нижних носовых раковин</t>
  </si>
  <si>
    <t>Микрогайморотомия с использованием видеоэндоскопических технологий</t>
  </si>
  <si>
    <t>2 манипуляции</t>
  </si>
  <si>
    <t>Эндоскопическая резекция буллы носовой раковины</t>
  </si>
  <si>
    <t>Пластика носовой перегородки с использованием видеоэндоскопических технологий</t>
  </si>
  <si>
    <t>Репозиция костей носа ( включая 2 осмотра)</t>
  </si>
  <si>
    <t>Увулопалатотомия ( при храпе)</t>
  </si>
  <si>
    <t>А.16.25.036</t>
  </si>
  <si>
    <t>Катетеризация слуховой трубы</t>
  </si>
  <si>
    <t>Инстилляция и аппликация лекарственных веществ при заболеваниях верних дыхательных путей</t>
  </si>
  <si>
    <t>А16.08.010.001</t>
  </si>
  <si>
    <t>А16.08.013.001</t>
  </si>
  <si>
    <t>А16.08.017.002</t>
  </si>
  <si>
    <t>А16.08.017.003</t>
  </si>
  <si>
    <t>A16.07.087</t>
  </si>
  <si>
    <t>A16.08.073</t>
  </si>
  <si>
    <t>A16.08.054.002</t>
  </si>
  <si>
    <t>A16.08.054.001</t>
  </si>
  <si>
    <t>A16.08.054.002.1</t>
  </si>
  <si>
    <t>Иссечение синехий и атрезий полости носа с помощью радиоволновой и высокочастотной электрохирургии</t>
  </si>
  <si>
    <t>Эндоскопическая радиоволновая и высокочастотная электрохирургическая полисинусотомия</t>
  </si>
  <si>
    <t>Радиоволновая и высокочастотная электрохирургическая деструкция сосудов носовой перегородки</t>
  </si>
  <si>
    <t>Радиоволновая и высокочастотная электрохирургическая деструкция трубного валика эндоскопическая</t>
  </si>
  <si>
    <t>Радиоволновая и высокочастотная электрохирургическая деструкция лимфоидных грануляций глотки</t>
  </si>
  <si>
    <t>Радиоволновая и высокочастотная электрохирургическая редукция аденоидов</t>
  </si>
  <si>
    <t>Радиоволновая и высокочастотная электрохирургическая удаление кист небных миндалин</t>
  </si>
  <si>
    <t xml:space="preserve">Удаление внутриматочной спирали </t>
  </si>
  <si>
    <t>Удаление кондилом вульвы и влагалища (лекарственное) со стоимостью препарата "Солковагина"</t>
  </si>
  <si>
    <t>Удаление единичных кондилом вульвы и влагалища (лекарственное) со стоимостью препарата "Солковагина"</t>
  </si>
  <si>
    <t>A11.20.040.001</t>
  </si>
  <si>
    <t>Химическая коагуляция шейки матки со стоимостью препарата "Солковагина"</t>
  </si>
  <si>
    <t>Внутриматочное введение лекарственных препаратов</t>
  </si>
  <si>
    <t xml:space="preserve">Взятие мазка </t>
  </si>
  <si>
    <t xml:space="preserve">Аспирационная биопсия эндометрия </t>
  </si>
  <si>
    <t>Введение внутриматочной спирали (без стоимости спирали)</t>
  </si>
  <si>
    <t>A16.20.085.012.004</t>
  </si>
  <si>
    <t>Уменьшение молочных желез 2 категории сложности (со стоимостью компрессионного белья)</t>
  </si>
  <si>
    <t>Двухсторонняя отопластика</t>
  </si>
  <si>
    <t>A16.25.021.001.003</t>
  </si>
  <si>
    <t>Наблюдение в палате круглосуточного стационара (1 койко-день)</t>
  </si>
  <si>
    <t>Коррекция рубца лба</t>
  </si>
  <si>
    <t>Верхняя блефаропластика с минилифтингом бровей</t>
  </si>
  <si>
    <t>A16.26.111.001.4</t>
  </si>
  <si>
    <t>Циркумцизио</t>
  </si>
  <si>
    <t>A16.21.013</t>
  </si>
  <si>
    <t>ТРАНСФУЗИОЛОГИЯ</t>
  </si>
  <si>
    <t>1л</t>
  </si>
  <si>
    <t>Отмытые эритроциты</t>
  </si>
  <si>
    <t>Эритроцитная взвесь с удаленным лейкотромбоцитным слоем</t>
  </si>
  <si>
    <t>Эритроцитная взвесь лейкоредуцированная</t>
  </si>
  <si>
    <t>Эритроцитная взвесь, полученная методом афереза</t>
  </si>
  <si>
    <t>Эритроцитная взвесь, размороженная, отмытая</t>
  </si>
  <si>
    <t>Концентрат тромбоцитов из единиц крови</t>
  </si>
  <si>
    <t>Концентрат тромбоцитов из единиц крови пулированный</t>
  </si>
  <si>
    <t>Концентрат тромбоцитов из единиц крови пулированный в добавочном растворе</t>
  </si>
  <si>
    <t>Концентрат тромбоцитов, полученный методом афереза</t>
  </si>
  <si>
    <t>Концентрат тромбоцитов, полученный методом афереза в добавочном растворе</t>
  </si>
  <si>
    <t>Концентрат тромбоцитов из единиц крови пулированный патогенредуцированный</t>
  </si>
  <si>
    <t>Концентрат тромбоцитов, полученный методом афереза патогенредуцированный</t>
  </si>
  <si>
    <t>Криопреципитат</t>
  </si>
  <si>
    <t>Альбумин человека, раствор для инфузий 10% 50 мл.</t>
  </si>
  <si>
    <t>Альбумин человека, раствор для инфузий 10% 100 мл.</t>
  </si>
  <si>
    <t>Альбумин человека, раствор для инфузий 20% 50 мл.</t>
  </si>
  <si>
    <t>Альбумин человека, раствор для инфузий 20% 100 мл.</t>
  </si>
  <si>
    <t>1 доза</t>
  </si>
  <si>
    <t>леч. доза</t>
  </si>
  <si>
    <t>1 бутылка</t>
  </si>
  <si>
    <t>Эритроцитная масса</t>
  </si>
  <si>
    <t>Плазма патогенредуцированная</t>
  </si>
  <si>
    <t>В 03.051.001.1</t>
  </si>
  <si>
    <t>В 03.051.001.2</t>
  </si>
  <si>
    <t>В 03.051.001.3</t>
  </si>
  <si>
    <t>В 03.051.001.4</t>
  </si>
  <si>
    <t>В 03.051.001.5</t>
  </si>
  <si>
    <t>В 03.051.001.6</t>
  </si>
  <si>
    <t>В 03.051.001.7</t>
  </si>
  <si>
    <t>В 03.051.001.8</t>
  </si>
  <si>
    <t>В 03.051.001.9</t>
  </si>
  <si>
    <t>В 03.051.001.10</t>
  </si>
  <si>
    <t>В 03.051.001.11</t>
  </si>
  <si>
    <t>В 03.051.001.12</t>
  </si>
  <si>
    <t>В 03.051.001.13</t>
  </si>
  <si>
    <t>В 03.051.001.14</t>
  </si>
  <si>
    <t>В 03.051.001.15</t>
  </si>
  <si>
    <t>В 03.051.001.16</t>
  </si>
  <si>
    <t>В 03.051.001.17</t>
  </si>
  <si>
    <t>В 03.051.001.18</t>
  </si>
  <si>
    <t>В 03.051.001.19</t>
  </si>
  <si>
    <t>В 03.051.001.20</t>
  </si>
  <si>
    <t>В 03.051.001.21</t>
  </si>
  <si>
    <t>Свежезамороженная плазма</t>
  </si>
  <si>
    <t>А11.04.004.003</t>
  </si>
  <si>
    <t>Внутрисуставное введение протеза синовиальной жидкости (без стоимости препарата)</t>
  </si>
  <si>
    <t>А15.03.002.001</t>
  </si>
  <si>
    <t>Наложение малой полимерной иммобилизирующей повязки (без репозиции) (со стоимостью материалов)</t>
  </si>
  <si>
    <t>А15.03.002.002</t>
  </si>
  <si>
    <t>Наложение большой полимерной иммобилизирующей повязки (без репозиции) (со стоимостью материалов)</t>
  </si>
  <si>
    <t>А15.03.002.003</t>
  </si>
  <si>
    <t>Наложение сложной полимерной иммобилизирующей повязки (без репозиции) (со стоимостью материалов)</t>
  </si>
  <si>
    <t>А15.03.010.001</t>
  </si>
  <si>
    <t>Снятие малой гипсовой циркулярной повязки</t>
  </si>
  <si>
    <t>А15.03.010.002</t>
  </si>
  <si>
    <t>Снятие большой гипсовой циркулярной повязки</t>
  </si>
  <si>
    <t>A15.03.011.000</t>
  </si>
  <si>
    <t>Снятие малой циркулярной полимерной иммобилизирующей повязки</t>
  </si>
  <si>
    <t>A15.03.011.001</t>
  </si>
  <si>
    <t>Снятие большой циркулярной полимерной иммобилизирующей повязки</t>
  </si>
  <si>
    <t>A16.01.001.001</t>
  </si>
  <si>
    <t>Удаление инородных тел из мягких тканей осложненное</t>
  </si>
  <si>
    <t>А16.02.016.000</t>
  </si>
  <si>
    <t>Рассечение кольцевидных связок при щелкающем пальце</t>
  </si>
  <si>
    <t>А16.02.016.001</t>
  </si>
  <si>
    <t>Тенолиз при стенозирующих лигаментитах (болезнь ДеКервена и т.п.)</t>
  </si>
  <si>
    <t>A16.24.003.000</t>
  </si>
  <si>
    <t>Невролиз нерва при туннельных нейропатиях</t>
  </si>
  <si>
    <t>A16.24.003.001</t>
  </si>
  <si>
    <t>Невролиз нерва при туннельных нейропатиях осложненный</t>
  </si>
  <si>
    <t>A16.24.003.002</t>
  </si>
  <si>
    <t>Невролиз нерва при туннельных нейропатиях малоинвазивный</t>
  </si>
  <si>
    <t>А16.02.004.000</t>
  </si>
  <si>
    <t>Иссечение апоневроза при контрактуре Дюпюитрена</t>
  </si>
  <si>
    <t>А16.02.004.001</t>
  </si>
  <si>
    <t>Иссечение апоневроза при болезни Леддерхозе</t>
  </si>
  <si>
    <t>А16.03.089.000</t>
  </si>
  <si>
    <t>Удаление костных экзостозов малых размеров</t>
  </si>
  <si>
    <t>А16.03.089.001</t>
  </si>
  <si>
    <t>Удаление костных экзостозов больших размеров</t>
  </si>
  <si>
    <t>A16.04.014.000</t>
  </si>
  <si>
    <t>Реконструктивные операции при поперечном плоскостопии и Hallux Valgus 1 категории сложности (1 стопа)</t>
  </si>
  <si>
    <t>A16.04.014.001</t>
  </si>
  <si>
    <t>Реконструктивные операции при поперечном плоскостопии и Hallux Valgus 2 категории сложности (1 стопа)</t>
  </si>
  <si>
    <t>A16.04.014.002</t>
  </si>
  <si>
    <t>Реконструктивные операции при продольном плоскостопии 1 категории сложности (1 стопа)</t>
  </si>
  <si>
    <t>A16.04.014.003</t>
  </si>
  <si>
    <t>Реконструктивные операции при продольном плоскостопии 2 категории сложности (1 стопа)</t>
  </si>
  <si>
    <t>A16.03.024.004</t>
  </si>
  <si>
    <t>Реконструктивные операции при травмах и заболеваниях конечностей 1 категории сложности</t>
  </si>
  <si>
    <t>A16.03.024.005</t>
  </si>
  <si>
    <t>Реконструктивные операции при травмах и заболеваниях конечностей 2 категории сложности</t>
  </si>
  <si>
    <t>A16.03.024.006</t>
  </si>
  <si>
    <t>Реконструктивные операции при травмах и заболеваниях конечностей 3 категории сложности</t>
  </si>
  <si>
    <t>Внутрисуставная, периартикулярная, паравертебральная блокада 1 анатомическая зона (без стоимости лекарственного препарата)</t>
  </si>
  <si>
    <t>Внутрисуставная, периартикулярная, паравертебральная блокада 1 анатомическая зона(со стоимостью лекарственного препарата)</t>
  </si>
  <si>
    <t>А16.20.098.001</t>
  </si>
  <si>
    <t>A16.20.098.000</t>
  </si>
  <si>
    <t>Лабиопластика 3 категории сложности</t>
  </si>
  <si>
    <t>Лабиопластика 1 категории сложности</t>
  </si>
  <si>
    <t>Челюстно-лицевая хирургия</t>
  </si>
  <si>
    <t>А15.01.004.003</t>
  </si>
  <si>
    <t>Перевязка послеоперационная ЧЛХ</t>
  </si>
  <si>
    <t>А16.30.069.005</t>
  </si>
  <si>
    <t>Снятие послеоперационных швов ЧЛХ</t>
  </si>
  <si>
    <t>А16.22.012.001</t>
  </si>
  <si>
    <t>Удаление конкрементов из устья протоков подчелюстной слюнной железы</t>
  </si>
  <si>
    <t>А16.22.012.002</t>
  </si>
  <si>
    <t>Удаление конкрементов из ампулы подчелюстной слюнной железы</t>
  </si>
  <si>
    <t>А16.07.017.003</t>
  </si>
  <si>
    <t>Пластика протока слюнной железы</t>
  </si>
  <si>
    <t>А16.07.067.001</t>
  </si>
  <si>
    <t>Удаление новообразований околоушной слюнной железы</t>
  </si>
  <si>
    <t>А16.07.029.000</t>
  </si>
  <si>
    <t>Удаление доброкачественных новообразований слизистой полости рта</t>
  </si>
  <si>
    <t>А16.01.017.002</t>
  </si>
  <si>
    <t>Удаление новообразований мягких тканей челюстно-лицевой области с использованием метода радиохирургии</t>
  </si>
  <si>
    <t>А11.07.011.001</t>
  </si>
  <si>
    <t>Инъекционное введение препаратов в челюстно-лицевую область (интра- и периартикулярное введение кортикостероидов)</t>
  </si>
  <si>
    <t>А11.07.011.002</t>
  </si>
  <si>
    <t>Инъекционное введение препаратов в челюстно-лицевую область (введение кортикостероидов при лечении рубцов мягких тканей)</t>
  </si>
  <si>
    <t>А16.01.001.001</t>
  </si>
  <si>
    <t>Удаление инородного тела с рассечением мягких тканей</t>
  </si>
  <si>
    <t>А16.07.042.000</t>
  </si>
  <si>
    <t>Пластика уздечки верхней губы</t>
  </si>
  <si>
    <t>А16.07.026.000</t>
  </si>
  <si>
    <t>Гингивэктомия в области 1 зуба</t>
  </si>
  <si>
    <t>А16.07.017.000</t>
  </si>
  <si>
    <t>Альвеолэктомия, альвеолотомия</t>
  </si>
  <si>
    <t>А16.01.023.001</t>
  </si>
  <si>
    <t>Коррекция рубцов мягких тканей в полости рта</t>
  </si>
  <si>
    <t>А16.07.013.001</t>
  </si>
  <si>
    <t>Заполнение лунки после удаления зуба коллагенсодержащими препаратами</t>
  </si>
  <si>
    <t>1 блок</t>
  </si>
  <si>
    <t>А16.07.041.001</t>
  </si>
  <si>
    <t>Костная пластика челюстно-лицевой области с применением биодеградируемых материалов (гидроксиапатит)</t>
  </si>
  <si>
    <t>А16.12.052.001</t>
  </si>
  <si>
    <t>Удаление сосудистых образований на слизистой</t>
  </si>
  <si>
    <t>А16.01.017.003</t>
  </si>
  <si>
    <t>Удаление новообразований лица</t>
  </si>
  <si>
    <t>А16.01.017.004</t>
  </si>
  <si>
    <t>Удаление новообразований волосистой части головы</t>
  </si>
  <si>
    <t>А11.07.011.003</t>
  </si>
  <si>
    <t>Введение препарата на основе гиалуроновой кислоты</t>
  </si>
  <si>
    <t>А11.07.011.004</t>
  </si>
  <si>
    <t>Введение препарата на основе гидроксиапатита кальция</t>
  </si>
  <si>
    <t>А16.01.023.000</t>
  </si>
  <si>
    <t>Иссечение рубцов</t>
  </si>
  <si>
    <t>A16.07.001</t>
  </si>
  <si>
    <t>Удаление зуба простое</t>
  </si>
  <si>
    <t>A16.07.001.003</t>
  </si>
  <si>
    <t>Удаление зуба сложное</t>
  </si>
  <si>
    <t>A16.07.024</t>
  </si>
  <si>
    <t>Удаление ретинированного зуба</t>
  </si>
  <si>
    <t>A16.07.007</t>
  </si>
  <si>
    <t>Извлечение корней из в/ч пазухи, имплантатов</t>
  </si>
  <si>
    <t>A16.07.096</t>
  </si>
  <si>
    <t>Пластика ороартрального соустья</t>
  </si>
  <si>
    <t>A16.07.055</t>
  </si>
  <si>
    <t>Синус лифтинг (открытый)</t>
  </si>
  <si>
    <t>A16.07.041.001</t>
  </si>
  <si>
    <t>Костная пластика искусственным материалом в области 1 зуба</t>
  </si>
  <si>
    <t>A16.07.041.002</t>
  </si>
  <si>
    <t>Костная пластика искусственным материалом 1 сегмента</t>
  </si>
  <si>
    <t>A16.07.055.001</t>
  </si>
  <si>
    <t>Костная пластика аутокостью (кость пациента) в области 1-2 зубов или имплантатов</t>
  </si>
  <si>
    <t>A16.07.055.002</t>
  </si>
  <si>
    <t>Костная пластика аутокостью (кость пациента) в области 1 сегмента</t>
  </si>
  <si>
    <t xml:space="preserve">1 услуга </t>
  </si>
  <si>
    <t>A16.07.089</t>
  </si>
  <si>
    <t>Пластика десны (в области 1 зуба, импланта)</t>
  </si>
  <si>
    <t>А16.07.089.001</t>
  </si>
  <si>
    <t>Пластика десны 1 сегмент (создание прикрепленной десны альвеолярного отростка)</t>
  </si>
  <si>
    <t>A16.07.054</t>
  </si>
  <si>
    <t>Установка импланта Dentium</t>
  </si>
  <si>
    <t>A16.07.093</t>
  </si>
  <si>
    <t>Установка формирователя десны</t>
  </si>
  <si>
    <t>Ортогнатическая хирургия</t>
  </si>
  <si>
    <t>A16.07.027</t>
  </si>
  <si>
    <t>Остеотомия одной челюсти</t>
  </si>
  <si>
    <t>A16.07.028</t>
  </si>
  <si>
    <t>Гениопластика</t>
  </si>
  <si>
    <t>A16.07.028.001</t>
  </si>
  <si>
    <t>Гениопластика (Chin Wing, коррекция контура челюсти)</t>
  </si>
  <si>
    <t>A16.03.022</t>
  </si>
  <si>
    <t>Остеосинтез</t>
  </si>
  <si>
    <t>A16.07.027.001</t>
  </si>
  <si>
    <t>КОСМЕТОЛОГИЯ</t>
  </si>
  <si>
    <t>Уходовая косметология</t>
  </si>
  <si>
    <t>Чистка лица</t>
  </si>
  <si>
    <t>A14.01.005.001</t>
  </si>
  <si>
    <t xml:space="preserve">Механическая (мануальная) чистка </t>
  </si>
  <si>
    <t>A14.01.005.002</t>
  </si>
  <si>
    <t>Ультразвуковая чистка</t>
  </si>
  <si>
    <t>A14.01.005.003</t>
  </si>
  <si>
    <t>Комбинированная чистка</t>
  </si>
  <si>
    <t>A14.01.010.001</t>
  </si>
  <si>
    <t>Удаление милиумов (ручное) до 5 шт.</t>
  </si>
  <si>
    <t>1 шт.</t>
  </si>
  <si>
    <t>A14.01.010.002</t>
  </si>
  <si>
    <t>Удаление милиумов (ручное) 5-20 шт.</t>
  </si>
  <si>
    <t>Уходовые процедуры, направленные на улучшение качества кожи</t>
  </si>
  <si>
    <t>A22.01.001.002</t>
  </si>
  <si>
    <t>Ультрафонофорез увлажняющим/витаминным сывороткой (лицо)</t>
  </si>
  <si>
    <t>A22.01.001.003</t>
  </si>
  <si>
    <t>Ультрафонофорез увлажняющим/витаминным сывороткой (лицо, шея)</t>
  </si>
  <si>
    <t>A22.01.001.004</t>
  </si>
  <si>
    <t>Ультрафонофорез увлажняющим/витаминным сывороткой (лицо, шея, декольте)</t>
  </si>
  <si>
    <t>A22.01.001.005</t>
  </si>
  <si>
    <t>Уходовая процедура с использованием проф. протоколов</t>
  </si>
  <si>
    <t>A22.01.001.006</t>
  </si>
  <si>
    <t>Уход на косметике ZO skin Helth by Obagi</t>
  </si>
  <si>
    <t>А14.01.005.004</t>
  </si>
  <si>
    <t>Карбокситерапия неинвазивная (medical Carboxy TherapyCO2)</t>
  </si>
  <si>
    <t>Пилинги</t>
  </si>
  <si>
    <t>А16.01.024.001</t>
  </si>
  <si>
    <t>Поверхностные (A-ha кислоты)</t>
  </si>
  <si>
    <t>А16.01.024.002</t>
  </si>
  <si>
    <t>Поверхностные (В-ha кислоты)</t>
  </si>
  <si>
    <t>А16.01.024.003</t>
  </si>
  <si>
    <t>Срединные (Джесснера, ТСА)</t>
  </si>
  <si>
    <t>А16.01.024.004</t>
  </si>
  <si>
    <t>Ретиноевый (Block Age Peel Cream)</t>
  </si>
  <si>
    <t>А16.01.024.005</t>
  </si>
  <si>
    <t>BioRePeelCl3 (Биорепил)</t>
  </si>
  <si>
    <t>А16.01.024.006</t>
  </si>
  <si>
    <t>PRX-T 33</t>
  </si>
  <si>
    <t>Дренирование (восстанавливающее, реабилитационное) тканей лица</t>
  </si>
  <si>
    <t>A16.07.015.001</t>
  </si>
  <si>
    <t>Микротоковая терапия, 10-15 минут</t>
  </si>
  <si>
    <t>1 зона</t>
  </si>
  <si>
    <t>A16.07.015.002</t>
  </si>
  <si>
    <t>2 зоны</t>
  </si>
  <si>
    <t>A16.07.015.003</t>
  </si>
  <si>
    <t>3 зоны</t>
  </si>
  <si>
    <t>A16.07.015.004</t>
  </si>
  <si>
    <t xml:space="preserve">Микротоковая терапия, курс 6 процедур </t>
  </si>
  <si>
    <t>A16.07.015.005</t>
  </si>
  <si>
    <t>A16.07.015.006</t>
  </si>
  <si>
    <t>Мезотерапия и биоревитализация</t>
  </si>
  <si>
    <t>А11.01.002.001</t>
  </si>
  <si>
    <t>BELOTERO Hydro (Белотеро гидро), 1мл</t>
  </si>
  <si>
    <t>А11.01.002.002</t>
  </si>
  <si>
    <t>BELOTERO Hydro (Белотеро гидро), 2 мл</t>
  </si>
  <si>
    <t>А11.01.002.003</t>
  </si>
  <si>
    <t>А11.01.002.004</t>
  </si>
  <si>
    <t>А11.01.002.005</t>
  </si>
  <si>
    <t>MESO-WHARTON P199 (Мезовартон), 1,5мл</t>
  </si>
  <si>
    <t>А11.01.002.006</t>
  </si>
  <si>
    <t>MESO-XANTHIN F199 (Мезоксангтин), 1,5мл</t>
  </si>
  <si>
    <t>А11.01.002.007</t>
  </si>
  <si>
    <t>MESO-EYE c71 (МезоАй), 1мл</t>
  </si>
  <si>
    <t>А11.01.002.008</t>
  </si>
  <si>
    <t>MESOSCULPT C71 (Мезоскульпт), 1мл</t>
  </si>
  <si>
    <t>А11.01.002.009</t>
  </si>
  <si>
    <t>TEOSYAL Redensity (I), 1мл</t>
  </si>
  <si>
    <t>А11.01.002.010</t>
  </si>
  <si>
    <t>TEOSYAL Redensity (I), 3мл</t>
  </si>
  <si>
    <t>А11.01.002.011</t>
  </si>
  <si>
    <t>M-HA 10 (Филорга), 3мл</t>
  </si>
  <si>
    <t>А11.01.002.012</t>
  </si>
  <si>
    <t>HCTF 135 (Филорга), 3мл</t>
  </si>
  <si>
    <t>А11.01.002.013</t>
  </si>
  <si>
    <t>HCTF 135 HA 10 (Филорга), 3мл</t>
  </si>
  <si>
    <t>А11.01.002.014</t>
  </si>
  <si>
    <t>HCTF 135 HA+ (Филорга), 3мл</t>
  </si>
  <si>
    <t>А11.01.002.015</t>
  </si>
  <si>
    <t>REVI STRONG (Реви стронг), 1,5%, 2мл</t>
  </si>
  <si>
    <t>А11.01.002.016</t>
  </si>
  <si>
    <t>REVI SILK (Реви силк), 1,2%, 2 мл</t>
  </si>
  <si>
    <t>А11.01.002.017</t>
  </si>
  <si>
    <t>REVI STYLE (Реви стайл), 1%, 2мл</t>
  </si>
  <si>
    <t>А11.01.002.018</t>
  </si>
  <si>
    <t>REVI EYE correction (РевиАй), 1%, 1мл</t>
  </si>
  <si>
    <t>А11.01.002.019</t>
  </si>
  <si>
    <t>HYALUAL (Гиалуаль) 1,1%, 1мл</t>
  </si>
  <si>
    <t>А11.01.002.020</t>
  </si>
  <si>
    <t>HYALUAL (Гиалуаль) 1,1%, 2мл</t>
  </si>
  <si>
    <t>А11.01.002.021</t>
  </si>
  <si>
    <t>HYALUAL (Гиалуаль) 1,8%, 1мл</t>
  </si>
  <si>
    <t>А11.01.002.022</t>
  </si>
  <si>
    <t>HYALUAL (Гиалуаль) 1,8%, 2мл</t>
  </si>
  <si>
    <t>А11.01.002.023</t>
  </si>
  <si>
    <t>HYALUAL (Гиалуаль) 2,2%, 1мл</t>
  </si>
  <si>
    <t>А11.01.002.024</t>
  </si>
  <si>
    <t>HYALUAL (Гиалуаль) 2,2%, 2мл</t>
  </si>
  <si>
    <t>А11.01.002.025</t>
  </si>
  <si>
    <t>PROFHILO (Профайло) 2мл</t>
  </si>
  <si>
    <t>А11.01.002.026</t>
  </si>
  <si>
    <t>PROFHILO (Профайло) 4мл</t>
  </si>
  <si>
    <t>А11.01.002.027</t>
  </si>
  <si>
    <t>А11.01.002.028</t>
  </si>
  <si>
    <t>А11.01.002.029</t>
  </si>
  <si>
    <t>А11.01.002.030</t>
  </si>
  <si>
    <t>VISCODERM (Вискодерм), 0,8% 1мл</t>
  </si>
  <si>
    <t>А11.01.002.031</t>
  </si>
  <si>
    <t>VISCODERM (Вискодерм), 1,6% 1,5мл</t>
  </si>
  <si>
    <t>А11.01.002.032</t>
  </si>
  <si>
    <t>VISCODERM (Вискодерм), 2% 1мл</t>
  </si>
  <si>
    <t>А11.01.002.034</t>
  </si>
  <si>
    <t>HIALREPAIR-02/-04/-08, 1,5мл</t>
  </si>
  <si>
    <t>А11.01.002.035</t>
  </si>
  <si>
    <t>NOVACUTAN S-bio, 2мл</t>
  </si>
  <si>
    <t>NOVACUTAN Y-bio, 2мл</t>
  </si>
  <si>
    <t>Ботулинотерапия</t>
  </si>
  <si>
    <t>А11.01.002.037</t>
  </si>
  <si>
    <t>BOTOX (Ботокс), 1ед</t>
  </si>
  <si>
    <t>А11.01.002.038</t>
  </si>
  <si>
    <t>BOTOX (Ботокс) (свыше 50ед), 1ед</t>
  </si>
  <si>
    <t>А11.01.002.039</t>
  </si>
  <si>
    <t>BOTOX (Ботокс), 100 ед</t>
  </si>
  <si>
    <t>А11.01.002.040</t>
  </si>
  <si>
    <t>XEOMIN (ксеомин), 1ед</t>
  </si>
  <si>
    <t>А11.01.002.041</t>
  </si>
  <si>
    <t>XEOMIN (ксеомин), 50ед</t>
  </si>
  <si>
    <t>А11.01.002.042</t>
  </si>
  <si>
    <t>XEOMIN (ксеомин), 100ед</t>
  </si>
  <si>
    <t>А11.01.002.043</t>
  </si>
  <si>
    <t>DYSPORT (Диспорт), 1ед</t>
  </si>
  <si>
    <t>А11.01.002.044</t>
  </si>
  <si>
    <t>Лечение гипергидроза (Диспорт 300 ед)</t>
  </si>
  <si>
    <t>Контурная пластика</t>
  </si>
  <si>
    <t>А11.01.013.001</t>
  </si>
  <si>
    <t>BELOTERO Soft (Белотеро Софт), 1мл</t>
  </si>
  <si>
    <t>А11.01.013.002</t>
  </si>
  <si>
    <t>BELOTERO Balance (Белотеро Баланс), 1мл</t>
  </si>
  <si>
    <t>А11.01.013.003</t>
  </si>
  <si>
    <t>BELOTERO Intense ((Белотеро Интенс), 1мл</t>
  </si>
  <si>
    <t>А11.01.013.004</t>
  </si>
  <si>
    <t>BELOTERO Volume (Белотеро Вольюм), 1мл</t>
  </si>
  <si>
    <t>А11.01.013.005</t>
  </si>
  <si>
    <t>JUVEDERM Volbella (Ювидерм Вольбелла), 1мл</t>
  </si>
  <si>
    <t>А11.01.013.006</t>
  </si>
  <si>
    <t>JUVEDERM Volift (Ювидерм Волифт), 1мл</t>
  </si>
  <si>
    <t>А11.01.013.007</t>
  </si>
  <si>
    <t>JUVEDERM Voluma (Ювидерм Волюма), 1мл</t>
  </si>
  <si>
    <t>А11.01.013.008</t>
  </si>
  <si>
    <t>JUVEDERM Ultra Smile (Ультра Смайл), 0,55мл</t>
  </si>
  <si>
    <t>А11.01.013.009</t>
  </si>
  <si>
    <t>JUVEDERM Ultra 3 (Ультра 3), 1мл</t>
  </si>
  <si>
    <t>А11.01.013.010</t>
  </si>
  <si>
    <t>TEOSYAL PureSence Redensity (II)</t>
  </si>
  <si>
    <t>А11.01.013.011</t>
  </si>
  <si>
    <t>PLATINUM Gold, 1мл</t>
  </si>
  <si>
    <t>А11.01.013.012</t>
  </si>
  <si>
    <t>PLATINUM Silver, 1мл</t>
  </si>
  <si>
    <t>А11.01.013.013</t>
  </si>
  <si>
    <t>PLATINUM Bronze, 1мл</t>
  </si>
  <si>
    <t>Волюмизация и лифтинг кожи</t>
  </si>
  <si>
    <t>B05.008.001.001</t>
  </si>
  <si>
    <t>RADIESSE (Радиесс), 0,8мл</t>
  </si>
  <si>
    <t>B05.008.001.002</t>
  </si>
  <si>
    <t>RADIESSE (Радиесс), 1,5мл</t>
  </si>
  <si>
    <t>B05.008.001.003</t>
  </si>
  <si>
    <t>RADIESSE (Радиесс), 3мл</t>
  </si>
  <si>
    <t>B05.008.001.004</t>
  </si>
  <si>
    <t>RADIESSE (Радиесс) в разведении, 1,5 мл</t>
  </si>
  <si>
    <t>B05.008.001.005</t>
  </si>
  <si>
    <t>RADIESSE (Радиесс) в разведение, 3мл</t>
  </si>
  <si>
    <t>Аутостимуляция регенеративных процессов (PRP-терапия)</t>
  </si>
  <si>
    <t>А18.05.001.006</t>
  </si>
  <si>
    <t>1 пробирка</t>
  </si>
  <si>
    <t>А18.05.001.007</t>
  </si>
  <si>
    <t>А18.05.001.008</t>
  </si>
  <si>
    <t>Тредлифтинг (постановка нитей)</t>
  </si>
  <si>
    <t>А11.01.013.014</t>
  </si>
  <si>
    <t>Мезонити BIO S LINE моно М, 10 шт.</t>
  </si>
  <si>
    <t>А11.01.013.015</t>
  </si>
  <si>
    <t>Мезонити BIO S LINE моно М, 20 шт.</t>
  </si>
  <si>
    <t>А11.01.013.016</t>
  </si>
  <si>
    <t>Мезонити BIO S LINE моно М, 30 шт.</t>
  </si>
  <si>
    <t>А11.01.013.017</t>
  </si>
  <si>
    <t>А11.01.013.018</t>
  </si>
  <si>
    <t>А11.01.013.019</t>
  </si>
  <si>
    <t>А11.01.013.020</t>
  </si>
  <si>
    <t>Мезонити BIO S LINE COG, 2шт.</t>
  </si>
  <si>
    <t>Мезонити BIO S LINE COG, 4 шт.</t>
  </si>
  <si>
    <t>Мезонити BIO S LINE COG, 6 шт.</t>
  </si>
  <si>
    <t>Мезонити BIO S LINE COG, 8 шт.</t>
  </si>
  <si>
    <t>А11.01.002.045</t>
  </si>
  <si>
    <t>Аппликационная анестезия акриол- про</t>
  </si>
  <si>
    <t>В01.003.004.004</t>
  </si>
  <si>
    <t>B01.050.001.003</t>
  </si>
  <si>
    <t>Прием (осмотр, консультация) врача-травматолога-ортопеда, к.м.н. Третьякова В.Б. , первичный</t>
  </si>
  <si>
    <t>B01.050.002.003</t>
  </si>
  <si>
    <t>Прием (осмотр, консультация) врача-травматолога-ортопеда, к.м.н. Третьякова В.Б., повторный</t>
  </si>
  <si>
    <t>Главный врач ООО "АМС-клиника"</t>
  </si>
  <si>
    <t>Бикбулатов М.С.</t>
  </si>
  <si>
    <t>"Утверждаю"</t>
  </si>
  <si>
    <t>Комплексное ультразвуковое исследование урологическое (УЗИ почек, надпочечников, мочевого пузыря с определением остаточной мочи, предстательной железы)</t>
  </si>
  <si>
    <t>Комплексное ультразвуковое исследование (для женщин) (гинекологическое исследование двумя датчиками и молочные железы)</t>
  </si>
  <si>
    <t>Эндопротезирование молочных желез (1 категории сложности, с учетом стоимости круглых имплантов Mentor и компрессионного белья)</t>
  </si>
  <si>
    <t>Эндопротезирование молочных желез (3 категории сложности, с учетом стоимости круглых имплантов Mentor и компрессионного белья)</t>
  </si>
  <si>
    <t>A16.30.002.002.2</t>
  </si>
  <si>
    <t>A16.30.002.002.3</t>
  </si>
  <si>
    <t>Герниопластика при неосложненных  пупочных грыжах со  стоимостью импланта</t>
  </si>
  <si>
    <t>А04.23.001.001</t>
  </si>
  <si>
    <t>УЗИ головы</t>
  </si>
  <si>
    <t>УЗИ позвоночных артерий (ДГПА+ЦДК)</t>
  </si>
  <si>
    <t>А04.12.005.019</t>
  </si>
  <si>
    <t>Прием (осмотр, консультация) врача-пластического хирурга, к.м.н. Новожилова А.В.</t>
  </si>
  <si>
    <t>B01.057.003.001</t>
  </si>
  <si>
    <t>ПРОЦЕДУРНЫЙ КАБИНЕТ</t>
  </si>
  <si>
    <t>А25.30.005.002</t>
  </si>
  <si>
    <t>А25.30.005.003</t>
  </si>
  <si>
    <t>А25.30.005.004</t>
  </si>
  <si>
    <t>Внутривенное капельное вливание 5 систем (без стоимости лекарственных препаратов)</t>
  </si>
  <si>
    <t>Внутривенное капельное вливание 10 систем (без стоимости лекарственных препаратов)</t>
  </si>
  <si>
    <t>Внутривенное капельное вливание 15 систем (без стоимости лекарственных препаратов)</t>
  </si>
  <si>
    <t>А16.25.042.000</t>
  </si>
  <si>
    <t>Удаление доброкачественного новообразования ЛОР оргнанов</t>
  </si>
  <si>
    <t>А25.30.005.000</t>
  </si>
  <si>
    <t>15А</t>
  </si>
  <si>
    <t>16А</t>
  </si>
  <si>
    <t>17А</t>
  </si>
  <si>
    <t>18А</t>
  </si>
  <si>
    <t>19А</t>
  </si>
  <si>
    <t>20А</t>
  </si>
  <si>
    <t>А25.30.005.001</t>
  </si>
  <si>
    <t>Внутривенная инъекция (без стоимости лекарственных препаратов)</t>
  </si>
  <si>
    <t>Внутривенное капельное вливание (без стоимости лекарственных препаратов)</t>
  </si>
  <si>
    <t>Внутримышечная, подкожная инъекция (без стоимости лекарственных препаратов)</t>
  </si>
  <si>
    <t>А11.03.001.000</t>
  </si>
  <si>
    <t>B01.047.001.001</t>
  </si>
  <si>
    <t>Прием (осмотр, консультация) врача-терапевта первичный перед операцией</t>
  </si>
  <si>
    <t xml:space="preserve">                                                                                                                                                                                      Приложение 2 к приказу №16 от 30 июля 2020 г.</t>
  </si>
  <si>
    <t>Эндоскопическая подтяжка верхней трети лица 1 категории сложности с учетом компрессионного белья</t>
  </si>
  <si>
    <t>Эндоскопическая подтяжка верхней трети лица 2 категории сложности с учетом компрессионного белья</t>
  </si>
  <si>
    <t>Эндоскопическая подтяжка верхней трети лица 3 категории сложности с учетом компрессионного белья</t>
  </si>
  <si>
    <t>Хирургически ассоциированное расширение верхней челюсти (SARPE) с учетом расходных материалов</t>
  </si>
  <si>
    <t>M-HA 10 (Филорга), 1мл</t>
  </si>
  <si>
    <t>HCTF 135 (Филорга), 1мл</t>
  </si>
  <si>
    <t>HCTF 135 HA 10 (Филорга), 1мл</t>
  </si>
  <si>
    <t>HCTF 135 HA+ (Филорга), 1мл</t>
  </si>
  <si>
    <t>СКИНКО 1,5 мл</t>
  </si>
  <si>
    <t>Реабилитационные программы после хирургического вмешательства (лицо, шея)</t>
  </si>
  <si>
    <t>Программа №1</t>
  </si>
  <si>
    <t>Программа №2</t>
  </si>
  <si>
    <t>Программа №3</t>
  </si>
  <si>
    <t>Микротоковая терапия №6, HYALUAL (Гиалуаль) 1,1%, 1 мл №1</t>
  </si>
  <si>
    <t>Микротоковая терапия №6, HYALUAL (Гиалуаль) 1,1%, 1 мл №2</t>
  </si>
  <si>
    <t>A16.07.015.007 А11.01.002.047</t>
  </si>
  <si>
    <t>A16.07.015.008 А11.01.002.048</t>
  </si>
  <si>
    <t>A16.07.015.009 А11.01.002.049</t>
  </si>
  <si>
    <t>A16.07.015.010 А11.01.002.050</t>
  </si>
  <si>
    <t>A16.07.015.011 А11.01.002.051</t>
  </si>
  <si>
    <t>A16.07.015.012 А11.01.002.052</t>
  </si>
  <si>
    <t>HYALUAL (Гиалуаль) 1,1%, 1 мл №2</t>
  </si>
  <si>
    <t>HYALUAL (Гиалуаль) 1,1%, 1 мл №3</t>
  </si>
  <si>
    <t>HYALUAL (Гиалуаль) 1,1%, 2 мл №2</t>
  </si>
  <si>
    <t>HYALUAL (Гиалуаль) 1,1%, 2 мл №3</t>
  </si>
  <si>
    <t>А11.01.002.053</t>
  </si>
  <si>
    <t>А11.01.002.054</t>
  </si>
  <si>
    <t>А11.01.002.055</t>
  </si>
  <si>
    <t>А11.01.002.056</t>
  </si>
  <si>
    <t>ОПЕРАТИВНАЯ ДЕРМАТОВЕНЕРОЛОГИЯ</t>
  </si>
  <si>
    <t>А16.01.017.005</t>
  </si>
  <si>
    <t>А16.01.017.006</t>
  </si>
  <si>
    <t>А16.01.017.007</t>
  </si>
  <si>
    <t>А16.01.017.008</t>
  </si>
  <si>
    <t>А16.01.017.009</t>
  </si>
  <si>
    <t>Удаление единичных новообразований на коже и слизистых оболочках на "тонкой ножке" до 3 шт.</t>
  </si>
  <si>
    <t>Удаление единичных новообразований на коже и слизистых оболочках на "тонкой ножке" до 6 шт.</t>
  </si>
  <si>
    <t>Удаление единичных новообразований на коже и слизистых оболочках на "тонкой ножке" до 10 шт.</t>
  </si>
  <si>
    <t>Удаление единичных новообразований на коже и слизистых оболочках на "тонкой ножке" до 15 шт.</t>
  </si>
  <si>
    <t>Удаление единичных новообразований на коже и слизистых оболочках на "тонкой ножке" до 20 шт.</t>
  </si>
  <si>
    <t>А16.01.017.010</t>
  </si>
  <si>
    <t>А16.01.017.011</t>
  </si>
  <si>
    <t>А16.01.017.012</t>
  </si>
  <si>
    <t>А16.01.017.013</t>
  </si>
  <si>
    <t>А16.01.017.014</t>
  </si>
  <si>
    <t>Удаление единичных новообразований на коже и слизистых оболочках на "тонкой ножке" до 30 шт.</t>
  </si>
  <si>
    <t>Удаление единичных новообразований на коже и слизистых оболочках на "тонкой ножке" до 40 шт.</t>
  </si>
  <si>
    <t>Удаление единичных новообразований на коже и слизистых оболочках на "тонкой ножке" более 40 шт.</t>
  </si>
  <si>
    <t>Удаление новообразований среднего размера (до 0,5 см) на коже и слизистых оболочках (1 шт.)</t>
  </si>
  <si>
    <t>Удаление новообразований среднего размера (до 0,5 см) на коже и слизистых оболочках (2 шт.)</t>
  </si>
  <si>
    <t>Удаление новообразований среднего размера (до 0,5 см) на коже и слизистых оболочках (3 шт.)</t>
  </si>
  <si>
    <t>Удаление новообразований среднего размера (до 0,5 см) на коже и слизистых оболочках (4 шт.)</t>
  </si>
  <si>
    <t>Удаление новообразований среднего размера (до 0,5 см) на коже и слизистых оболочках (5 шт.)</t>
  </si>
  <si>
    <t>Удаление новообразований среднего размера (до 0,5 см) на коже и слизистых оболочках (6 шт.)</t>
  </si>
  <si>
    <t>Удаление новообразований среднего размера (до 0,5 см) на коже и слизистых оболочках (7 шт.)</t>
  </si>
  <si>
    <t>А16.01.017.015</t>
  </si>
  <si>
    <t>А16.01.017.016</t>
  </si>
  <si>
    <t>А16.01.017.017</t>
  </si>
  <si>
    <t>А16.01.017.018</t>
  </si>
  <si>
    <t>А16.01.017.019</t>
  </si>
  <si>
    <t>А16.01.017.020</t>
  </si>
  <si>
    <t>А16.01.017.021</t>
  </si>
  <si>
    <t>А16.01.017.022</t>
  </si>
  <si>
    <t>А16.01.017.023</t>
  </si>
  <si>
    <t>А16.01.017.024</t>
  </si>
  <si>
    <t>Удаление новообразований среднего размера (от 0,5 см до 1 см) на коже и слизистых оболочках (1 шт.)</t>
  </si>
  <si>
    <t>Удаление новообразований среднего размера (от 0,5 см до 1 см) на коже и слизистых оболочках (2 шт.)</t>
  </si>
  <si>
    <t>Удаление новообразований среднего размера (от 0,5 см до 1 см) на коже и слизистых оболочках (3 шт.)</t>
  </si>
  <si>
    <t>Удаление новообразований среднего размера (от 0,5 см до 1 см) на коже и слизистых оболочках (4 шт.)</t>
  </si>
  <si>
    <t>Удаление новообразований среднего размера (от 0,5 см до 1 см) на коже и слизистых оболочках (5 шт.)</t>
  </si>
  <si>
    <t>Удаление новообразований среднего размера (от 0,5 см до 1 см) на коже и слизистых оболочках (6 шт.)</t>
  </si>
  <si>
    <t>Удаление новообразований среднего размера (от 0,5 см до 1 см) на коже и слизистых оболочках (7 шт.)</t>
  </si>
  <si>
    <t>Удаление новообразований среднего размера (от 1 см до 1,5 см) на коже и слизистых оболочках (1 шт.)</t>
  </si>
  <si>
    <t>Удаление новообразований среднего размера (от 1 см до 1,5 см) на коже и слизистых оболочках (2 шт.)</t>
  </si>
  <si>
    <t>Удаление новообразований среднего размера (от 1 см до 1,5 см) на коже и слизистых оболочках (3 шт.)</t>
  </si>
  <si>
    <t>Удаление новообразований среднего размера (от 1 см до 1,5 см) на коже и слизистых оболочках (4 шт.)</t>
  </si>
  <si>
    <t>Удаление новообразований среднего размера (от 1 см до 1,5 см) на коже и слизистых оболочках (5 шт.)</t>
  </si>
  <si>
    <t>Удаление новообразований среднего размера (от 1 см до 1,5 см) на коже и слизистых оболочках (6 шт.)</t>
  </si>
  <si>
    <t>Удаление новообразований среднего размера (от 1 см до 1,5 см) на коже и слизистых оболочках (7 шт.)</t>
  </si>
  <si>
    <t>А16.01.017.025</t>
  </si>
  <si>
    <t>А16.01.017.026</t>
  </si>
  <si>
    <t>А16.01.017.027</t>
  </si>
  <si>
    <t>А16.01.017.028</t>
  </si>
  <si>
    <t>А16.01.017.029</t>
  </si>
  <si>
    <t>А16.01.017.030</t>
  </si>
  <si>
    <t>А16.01.017.031</t>
  </si>
  <si>
    <t>А16.01.017.032</t>
  </si>
  <si>
    <t>А16.01.017.033</t>
  </si>
  <si>
    <t>А16.01.017.034</t>
  </si>
  <si>
    <t>А16.01.017.035</t>
  </si>
  <si>
    <t>А16.01.017.036</t>
  </si>
  <si>
    <t>А16.01.017.037</t>
  </si>
  <si>
    <t>А16.01.017.038</t>
  </si>
  <si>
    <t>А16.01.017.039</t>
  </si>
  <si>
    <t>А16.01.017.040</t>
  </si>
  <si>
    <t>Удаление новообразований крупного размера (более 1,5 см) на коже и слизистых оболочках (1 шт.)</t>
  </si>
  <si>
    <t>А16.01.020</t>
  </si>
  <si>
    <t>Механическое удаление контагиозного моллюска (1 шт.)</t>
  </si>
  <si>
    <t>Удаление новообразований крупного размера (более 1,5 см) на коже и слизистых оболочках (2 шт.)</t>
  </si>
  <si>
    <t>Удаление новообразований крупного размера (более 1,5 см) на коже и слизистых оболочках (3 шт.)</t>
  </si>
  <si>
    <t>Удаление новообразований крупного размера (более 1,5 см) на коже и слизистых оболочках (4 шт.)</t>
  </si>
  <si>
    <t>Удаление новообразований крупного размера (более 1,5 см) на коже и слизистых оболочках (5 шт.)</t>
  </si>
  <si>
    <t>Удаление новообразований крупного размера (более 1,5 см) на коже и слизистых оболочках (6 шт.)</t>
  </si>
  <si>
    <t>Удаление новообразований крупного размера (более 1,5 см) на коже и слизистых оболочках (7 шт.)</t>
  </si>
  <si>
    <t>B01.050.002.004</t>
  </si>
  <si>
    <t>Консультативный прием врача травматолога-ортопеда высшей категории, к.м.н. с целью коррекции проводимого лечения, оценки отдаленных результатов лечения, выдачи дубликатов документов и выписок</t>
  </si>
  <si>
    <t>B01.050.002.005</t>
  </si>
  <si>
    <t>B01.050.002.006</t>
  </si>
  <si>
    <t>Проведение предоперационного планирования врачом травматологом-ортопедом высшей категории, к.м.н. (стоимость приема включается в оплату оперативного пособия)</t>
  </si>
  <si>
    <t>Проведение онлайн собеседования с пациентом врачом травматологом-ортопедом высшей категории, к.м.н.</t>
  </si>
  <si>
    <t>A15.01.004.003</t>
  </si>
  <si>
    <t>Перевязка малая (с учетом стоимости лекарственных препаратов и расходных материалов)</t>
  </si>
  <si>
    <t>A15.01.004.004</t>
  </si>
  <si>
    <t>Перевязка средняя (с учетом стоимости лекарственных препаратов и расходных материалов)</t>
  </si>
  <si>
    <t>Перевязка большая (с учетом стоимости лекарственных препаратов и расходных материалов)</t>
  </si>
  <si>
    <t>A15.01.004.005</t>
  </si>
  <si>
    <t>Снятие швов (с учетом стоимости лекарственных препаратов и расходных материалов)</t>
  </si>
  <si>
    <t>A16.30.069.005</t>
  </si>
  <si>
    <t>Пункция сустава, ганглионы, кисты, гематомы (без стоимости биохимического, бактериологического и гистологического исследования пунктата)</t>
  </si>
  <si>
    <t>Внутрисуставная, параартикулярное введение препаратов гиалуроновой кислоты и хондропротекторов (без учета стоимости лекарственных препаратов)</t>
  </si>
  <si>
    <t>Внутривенное введение лекарственного препарата (без учета стоимости лекарственных препаратов)</t>
  </si>
  <si>
    <t>Внутримышечное введение лекарственного препарата (без учета стоимости лекарственных препаратов)</t>
  </si>
  <si>
    <t>Внутрисуставное введение препарата гиалуроновой кислоты армовискон +1,5% (с учетом стоимости лекарственных препаратов)№1</t>
  </si>
  <si>
    <t>Внутрисуставное введение препарата гиалуроновой кислоты армовискон +1,5% (с учетом стоимости лекарственных препаратов)№3</t>
  </si>
  <si>
    <t>Наложение циркулярной гипсовой повязки, лонгеты (без стоимости расходных материалов)</t>
  </si>
  <si>
    <t>Снятие циркулярной гипсовой повязки, лонгеты</t>
  </si>
  <si>
    <t>Индивидуальный подбор отрезов, корсетов, бандажей</t>
  </si>
  <si>
    <t>Индивидуальное ортезирование стоп (без стоимости расходных материалов)</t>
  </si>
  <si>
    <t>Тканевая терапия - введение тромбоцитарноактивированной плазмы (ТАП) со стоимостью расходных материалов и лекарственных препаратов</t>
  </si>
  <si>
    <t>2 пробирки</t>
  </si>
  <si>
    <t>Процедура плазмолифтинг курс из №5 инъекций</t>
  </si>
  <si>
    <t xml:space="preserve">Процедура плазмолифтинг курс из №5 инъекций </t>
  </si>
  <si>
    <t xml:space="preserve">Процедура плазмолифтинг </t>
  </si>
  <si>
    <t xml:space="preserve">Процедура кортифлекс ПРП </t>
  </si>
  <si>
    <t xml:space="preserve"> 1 пробирка</t>
  </si>
  <si>
    <t>Процедура кортифлекс ПРП курс из №5 инъекций</t>
  </si>
  <si>
    <t xml:space="preserve">Процедура PRP ACP Arthrex </t>
  </si>
  <si>
    <t>Процедура PRP ACP Arthrex курс из №5 инъекций</t>
  </si>
  <si>
    <t>Малые амбулаторные оперативные вмешательства</t>
  </si>
  <si>
    <t>Наложение швов на рану</t>
  </si>
  <si>
    <t>Удаление металоконструкций</t>
  </si>
  <si>
    <t>Удаление инородных тел мягких тканей</t>
  </si>
  <si>
    <t>Удаление малых поверхностных новообразований (ганглион, гематома, киста) - без стоимости проведения гистологического исследования</t>
  </si>
  <si>
    <t>Пункционная лигаментотомия (кисти и стопы) - со стоимостью расходных материалов</t>
  </si>
  <si>
    <t>Видеоартроскопические операции на крупных суставах (колено, плечо, локоть, голеностоп)</t>
  </si>
  <si>
    <t>Видеоартроскопия крупного сустава лечебно диагностическая:уточнение диагноза, лаваж, биопсия, удаление внутрисуставных тел (без стоимости одноразовых расходных материалов и проведения гистологического исследования материалов)</t>
  </si>
  <si>
    <t>Комплексная видеоартроскопия крупного сустава лечебно-диагностическая (операция, пребывания в стационаре, обезболивание)</t>
  </si>
  <si>
    <t>Видеоартроскопическая операция на крупном суставе (без стоимости одноразовых расходных материалов и проведения гистологического исследования материалов)</t>
  </si>
  <si>
    <t>Комплексная видеоартроскопическая операция на крупном суставе (операция, пребывания в стационаре, обезболивание)</t>
  </si>
  <si>
    <t>Колено (со стоимостью расходных материалов)</t>
  </si>
  <si>
    <t>Резекция складок и жировых телец Гоффа</t>
  </si>
  <si>
    <t>Резекция миниска</t>
  </si>
  <si>
    <t>Шов мениска ( в том числе шов корня мениска) с использованием сшивающих аппаратов</t>
  </si>
  <si>
    <t>Первичный шов передней крестообразной связки по технике Internal Brace с аугментацией</t>
  </si>
  <si>
    <t>Первичный шов задней крестообразной связки по технике Internal Brace с аугментацией</t>
  </si>
  <si>
    <t>Транстибиальная реконструкция передней крестообразной связки с титановыми винтами</t>
  </si>
  <si>
    <t>Транстибиальная реконструкция передней крестообразной связки с рассасывающими винтами</t>
  </si>
  <si>
    <t>Антеромидиальная реконструкция передней крестообразной связки. Однопучковая техника.</t>
  </si>
  <si>
    <t>Антеромидиальная реконструкция передней крестообразной связки. Многопучковая техника.</t>
  </si>
  <si>
    <t>Реконструкция передней крестообразной связки по технике All inside</t>
  </si>
  <si>
    <t>Реконструкция задней крестообразной связки по технике All inside</t>
  </si>
  <si>
    <t>Лечение нестабильности надколенника швом ретинакулюма</t>
  </si>
  <si>
    <t>Лечение нестабильности надколенника. Пластика MPFL.</t>
  </si>
  <si>
    <t>Артролиз при контрактурах сустава</t>
  </si>
  <si>
    <t>Синовэктомия сустава при синовитах артритах частичная.</t>
  </si>
  <si>
    <t>Синовэктомия сустава при синовитах артритах тотальная.</t>
  </si>
  <si>
    <t>Лечение травматических дефектов хряща:рефиксация, мозаичная хондропластика.</t>
  </si>
  <si>
    <t>Комплексное лечение артроза сустава</t>
  </si>
  <si>
    <t>Лечение кисты Беккера</t>
  </si>
  <si>
    <t>Лечение кисты мениска</t>
  </si>
  <si>
    <t>Плечо (со стоимостью расходных материалов)</t>
  </si>
  <si>
    <t>Субакромиальная декомпрессия</t>
  </si>
  <si>
    <t>Шов ротарной манжеты</t>
  </si>
  <si>
    <t>Тенодез сухожилия бицепса плеча</t>
  </si>
  <si>
    <t>Лечение артроза ключично-акромиального сустава</t>
  </si>
  <si>
    <t>Лечение нестабильности плечевого сустава (острые и хронические вывихи)</t>
  </si>
  <si>
    <t>Артролиз при контурных сустава</t>
  </si>
  <si>
    <t>Синовэктомия при синовитах и артритах</t>
  </si>
  <si>
    <t>Голеностоп (со стоимостью расходных материалов)</t>
  </si>
  <si>
    <t>Синовэктомия сустава при синовитах артритах</t>
  </si>
  <si>
    <t>Реконструкция связок</t>
  </si>
  <si>
    <t>Резекция складок и жировых телец</t>
  </si>
  <si>
    <t>Артродез сустава</t>
  </si>
  <si>
    <t>Локоть</t>
  </si>
  <si>
    <t>Лечение эпикондилита</t>
  </si>
  <si>
    <t>Реконструктивная операция на крупном суставе с использованием видеоартроскопии (без стоимости одноразовых расходных материалов и проведения гистологического исследования материалов)</t>
  </si>
  <si>
    <t>Реконструктивная операция на крупном суставе с использованием видеоартроскопии (операция, пребывание в стационаре, обезболивание )</t>
  </si>
  <si>
    <t>Тканевая терапия</t>
  </si>
  <si>
    <t>Интраоперационная процедура PRP ACP Athrex 1 пробирка</t>
  </si>
  <si>
    <t>Внутрисуставное введение жировой эмульсии (мезенхимально-стволовых клеток)</t>
  </si>
  <si>
    <t>Внутрикостное введение центрифугата костного мозга (мезенхимально-стволовых клеток)</t>
  </si>
  <si>
    <t>Открытые травматологические операции</t>
  </si>
  <si>
    <t>Удаление металлофиксаторов</t>
  </si>
  <si>
    <t>Остеосинтез ключицы (без стоимости расходных материалов)</t>
  </si>
  <si>
    <t>Открытое вправление и остеосинтез ключично-акромиального сустава (без стоимости расходных материалов)</t>
  </si>
  <si>
    <t>Остеосинтез плечевой кости (без стоимости расходных материалов)</t>
  </si>
  <si>
    <t>А16.20.085.001.015</t>
  </si>
  <si>
    <t>Эндопротезирование молочных желез (2 категории сложности, с учетом стоимости анатомических имплантов Mentor и компрессионного белья)</t>
  </si>
  <si>
    <t>Эндопротезирование молочных желез (2 категории сложности, с учетом стоимости анатомических имплантов Mentor и компрессионного белья) Индивидуальный заказ</t>
  </si>
  <si>
    <t>А16.20.085.001.016</t>
  </si>
  <si>
    <t>Остеосинтез локтевого отростка локтевой кости (без стоимости расходных материалов)</t>
  </si>
  <si>
    <t>Остеосинтез костей предплечья (без стоимости расходных материалов)</t>
  </si>
  <si>
    <t>Остеосинтез костей запястья (без стоимости расходных материалов)</t>
  </si>
  <si>
    <t>Остеосинтез костей кисти (без стоимости расходных материалов)</t>
  </si>
  <si>
    <t>Остеосинтез бедренной кисти (без стоимости расходных материалов)</t>
  </si>
  <si>
    <t>Остеосинтез костей голени (без стоимости расходных материалов)</t>
  </si>
  <si>
    <t>Остеосинтез костей стопы (без стоимости расходных материалов)</t>
  </si>
  <si>
    <t>Артротомия сустава (без стоимости расходных материалов)</t>
  </si>
  <si>
    <t>Реконструкция связок сустава (без стоимости расходных материалов)</t>
  </si>
  <si>
    <t>Шов ахиллова сухожилия (без стоимости расходных материалов)</t>
  </si>
  <si>
    <t>Вскрытие и дренирование гематомы</t>
  </si>
  <si>
    <t>Открытые ортопедические операции</t>
  </si>
  <si>
    <t>Артротомия сустава при хронической нестабильности (без стоимости расходных материалов)</t>
  </si>
  <si>
    <t>Реконструкция связок суставов при хронической нестабильности (без стоимости расходных материалов)</t>
  </si>
  <si>
    <t>Реконструкция ахиллова сухожилия (без стоимости расходных материалов)</t>
  </si>
  <si>
    <t>Открытая лигаментотомия</t>
  </si>
  <si>
    <t>Резекция костно-хрящевого экзостоза</t>
  </si>
  <si>
    <t>Пластическая операция на костной кисте (без стоимости расходных материалов)</t>
  </si>
  <si>
    <t>Артродез (без стоимости расходных материалов)</t>
  </si>
  <si>
    <t>Артролиз (без стоимости расходных материалов)</t>
  </si>
  <si>
    <t>Оперативное лечение деформаций переднего отдела стопы (без стоимости расходных материалов)</t>
  </si>
  <si>
    <t>Пункционная лигаментотомия</t>
  </si>
  <si>
    <t>А16.03.022.011</t>
  </si>
  <si>
    <t>А16.03.022.012</t>
  </si>
  <si>
    <t>А16.03.022.013</t>
  </si>
  <si>
    <t>А16.03.022.014</t>
  </si>
  <si>
    <t>А16.03.022.015</t>
  </si>
  <si>
    <t>А16.03.022.016</t>
  </si>
  <si>
    <t>А16.03.022.017</t>
  </si>
  <si>
    <t>А16.03.022.018</t>
  </si>
  <si>
    <t>А16.03.022.019</t>
  </si>
  <si>
    <t>А16.03.022.020</t>
  </si>
  <si>
    <t>A11.04.005.002</t>
  </si>
  <si>
    <t>А11.12.009.000</t>
  </si>
  <si>
    <t>А11.12.003.000</t>
  </si>
  <si>
    <t>А11.02.002.000</t>
  </si>
  <si>
    <t>А16.04.051.001</t>
  </si>
  <si>
    <t>А16.04.051.002</t>
  </si>
  <si>
    <t>А16.04.051.003</t>
  </si>
  <si>
    <t>А15.03.003.001</t>
  </si>
  <si>
    <t>А15.03.010.003</t>
  </si>
  <si>
    <t>Лечение Slap-syndrom</t>
  </si>
  <si>
    <t>А16.04.012.001</t>
  </si>
  <si>
    <t>А16.04.013.000</t>
  </si>
  <si>
    <t>А16.04.019.003</t>
  </si>
  <si>
    <t>А16.04.019.001</t>
  </si>
  <si>
    <t>А16.04.019.002</t>
  </si>
  <si>
    <t>А16.04.019.004</t>
  </si>
  <si>
    <t>А16.04.019.005</t>
  </si>
  <si>
    <t>А11.01.003.001</t>
  </si>
  <si>
    <t>А11.01.003.002</t>
  </si>
  <si>
    <t>А11.01.003.003</t>
  </si>
  <si>
    <t>А11.01.003.004</t>
  </si>
  <si>
    <t>А11.01.003.005</t>
  </si>
  <si>
    <t>А11.01.003.006</t>
  </si>
  <si>
    <t>А11.01.003.007</t>
  </si>
  <si>
    <t>А16.01.008.000</t>
  </si>
  <si>
    <t>А16.03.014.003</t>
  </si>
  <si>
    <t>А16.30.066.001</t>
  </si>
  <si>
    <t>A16.01.017.003</t>
  </si>
  <si>
    <t>A16.01.017.004</t>
  </si>
  <si>
    <t>А11.04.005.002</t>
  </si>
  <si>
    <t>А16.01.018.004</t>
  </si>
  <si>
    <t>А03.04.001.001</t>
  </si>
  <si>
    <t>А03.04.001.002</t>
  </si>
  <si>
    <t>А03.04.001.003</t>
  </si>
  <si>
    <t>А03.04.001.004</t>
  </si>
  <si>
    <t>А16.04.024.001</t>
  </si>
  <si>
    <t>A16.04.050.001</t>
  </si>
  <si>
    <t>A16.04.050.002</t>
  </si>
  <si>
    <t>A16.04.050.003</t>
  </si>
  <si>
    <t>А16.04.015.003</t>
  </si>
  <si>
    <t>А16.04.015.004</t>
  </si>
  <si>
    <t>А16.04.015.005</t>
  </si>
  <si>
    <t>А16.04.015.006</t>
  </si>
  <si>
    <t>А16.04.015.007</t>
  </si>
  <si>
    <t>А16.04.015.008</t>
  </si>
  <si>
    <t>А16.04.015.009</t>
  </si>
  <si>
    <t>А11.01.003.008</t>
  </si>
  <si>
    <t>А11.01.003.009</t>
  </si>
  <si>
    <t>А11.01.003.010</t>
  </si>
  <si>
    <t>А16.03.014.004</t>
  </si>
  <si>
    <t>А16.03.024.007</t>
  </si>
  <si>
    <t>А16.04.049.001</t>
  </si>
  <si>
    <t>А16.04.049.002</t>
  </si>
  <si>
    <t>А16.04.049.003</t>
  </si>
  <si>
    <t>А16.04.049.004</t>
  </si>
  <si>
    <t>А16.04.049.005</t>
  </si>
  <si>
    <t>А16.02.011.03</t>
  </si>
  <si>
    <t>А16.04.046.000</t>
  </si>
  <si>
    <t>А16.04.017.003</t>
  </si>
  <si>
    <t>А16.01.008.001</t>
  </si>
  <si>
    <t>А16.04.019.006</t>
  </si>
  <si>
    <t>А16.04.046.001</t>
  </si>
  <si>
    <t>А16.04.017.004</t>
  </si>
  <si>
    <t>А16.04.004.001</t>
  </si>
  <si>
    <t>Удаление гаглиона, бурсита, кисты, синовиальной кисты</t>
  </si>
  <si>
    <t>А16.04.019.007</t>
  </si>
  <si>
    <t>А16.02.005.001</t>
  </si>
  <si>
    <t>А16.04.037.001</t>
  </si>
  <si>
    <t>А16.04.049.006</t>
  </si>
  <si>
    <t>А16.02.008.001</t>
  </si>
  <si>
    <t>А16.04.049.000</t>
  </si>
  <si>
    <t>А16.04.001.002</t>
  </si>
  <si>
    <t>А16.04.001.003</t>
  </si>
  <si>
    <t>А16.02.009.004</t>
  </si>
  <si>
    <t>А16.30.076.001</t>
  </si>
  <si>
    <t>А16.04.015.010</t>
  </si>
  <si>
    <t>А03.04.001.005</t>
  </si>
  <si>
    <t>А03.04.001.006</t>
  </si>
  <si>
    <t>А16.30.032.001</t>
  </si>
  <si>
    <t>А16.03.024.008</t>
  </si>
  <si>
    <t>А16.02.016.002</t>
  </si>
  <si>
    <t>Одномоментная реконструкция передней и задней крестообразных связок</t>
  </si>
  <si>
    <t>А16.20.098.002</t>
  </si>
  <si>
    <t>Лабиопластика 2 категории сложности</t>
  </si>
  <si>
    <t>Рефлорация и дефлорация (без анестезии)</t>
  </si>
  <si>
    <t>Радиоволновая эксцизия ш/матки с выскабливанием цервикального канала (без анестезии и гистологического исследования)</t>
  </si>
  <si>
    <t>Трансуретральное введения геля при недержании мочи (без стоимости расходных материалов)</t>
  </si>
  <si>
    <t>Диагностическая вакуумная аспирация из п/матки (без анестезии и гистологического исследования)</t>
  </si>
  <si>
    <t>Малоинвазивная кольпоперинеорафия (без стоимости анестезии)</t>
  </si>
  <si>
    <t xml:space="preserve">Радиохирургическое обнажение клитора (без стоимости анестезии) </t>
  </si>
  <si>
    <t>Интимный филлинг</t>
  </si>
  <si>
    <t>Аугментация точки G</t>
  </si>
  <si>
    <t>Плазмолифтинг (2 пробирки)</t>
  </si>
  <si>
    <t>Вскрытие абсцесса бартолиновой железы (без анестезии)</t>
  </si>
  <si>
    <t>А16.01.012.002</t>
  </si>
  <si>
    <t>A11.20.008.003</t>
  </si>
  <si>
    <t>А16.20.021.001</t>
  </si>
  <si>
    <t>А16.20.042.002</t>
  </si>
  <si>
    <t>А16.20.083.001</t>
  </si>
  <si>
    <t>А16.20.079.001</t>
  </si>
  <si>
    <t>А16.20.096.001</t>
  </si>
  <si>
    <t>Увеличение объема больших половых губ</t>
  </si>
  <si>
    <t>Лазерное вульво омоложение</t>
  </si>
  <si>
    <t>А16.01.036.002</t>
  </si>
  <si>
    <t>А22.01.003.001</t>
  </si>
  <si>
    <t>А16.01.034.009</t>
  </si>
  <si>
    <t>B01.047.001.002</t>
  </si>
  <si>
    <t>Прием (осмотр, консультация) врача-терапевта, к.м.н первичный</t>
  </si>
  <si>
    <t>B01.047.002.001</t>
  </si>
  <si>
    <t>Прием (осмотр, консультация) врача-терапевта, к.м.н. повторный</t>
  </si>
  <si>
    <t>A16.30.058.008.21</t>
  </si>
  <si>
    <t>Пластика шеи (передняя платизмопластика) 2 категории сложности с учетом стоимости компрессионного белья</t>
  </si>
  <si>
    <t>2 операция</t>
  </si>
  <si>
    <t>Эндопротезирование молочных желез (2 категории сложности, с учетом стоимости круглых имплантов Mentor и компрессионного белья)</t>
  </si>
  <si>
    <t>Композитное увеличение молочных желез (с учетом стоимости круглых имплантов Mentor и компрессионного белья)</t>
  </si>
  <si>
    <t>Реэндопротезирование молочных желез (1 категории сложности, с учетом стоимости круглых имплантов Mentor и компрессионного белья)</t>
  </si>
  <si>
    <t>Реэндопротезирование молочных желез (2 категории сложности, с учетом стоимости круглых имплантов Mentor и компрессионного белья)</t>
  </si>
  <si>
    <t xml:space="preserve">Реэндопротезирование молочных желез (3 категории сложности, с учетом стоимости круглых имплантов Mentor и компрессионного белья) </t>
  </si>
  <si>
    <t>Мастопексия – подтяжка молочных желез Т-образная (1 сторона) со стоимостью компрессионного белья</t>
  </si>
  <si>
    <t>Мастопексия – подтяжка молочных желез вертикальная  (1 сторона) со стоимостью компрессионного белья</t>
  </si>
  <si>
    <t>Мастопексия – подтяжка молочных желез периареолярная (1 сторона) со стоимостью компрессионного белья</t>
  </si>
  <si>
    <t>Подтяжка с Т-образным рубцом с увеличением молочных желез, 3 категории сложности  с учетом стоимости круглых имплантов Mentor и компрессионного белья</t>
  </si>
  <si>
    <t>Уменьшение молочных желез с Т-образным рубцом 2 категории сложности  с 1 стороны  (со стоимостью компрессионного белья)</t>
  </si>
  <si>
    <t>Уменьшение молочных желез с вертикальным рубцом,  2 категории сложности  с 1 стороны (со стоимостью компрессионного белья)</t>
  </si>
  <si>
    <t>Уменьшение молочных желез с вертикальным рубцом,  3 категории сложности  с 1 стороны  (со стоимостью компрессионного белья)</t>
  </si>
  <si>
    <t>Уменьшение молочных желез с Т-образным рубцом 1 категории сложности  с 1 стороны  (со стоимостью компрессионного белья)</t>
  </si>
  <si>
    <t>Уменьшение молочных желез с Т-образным рубцом 3 категории сложности  с 1 стороны  (со стоимостью компрессионного белья)</t>
  </si>
  <si>
    <t>Уменьшение молочных желез с вертикальным рубцом,  1 категории сложности  с 1 стороны  (со стоимостью компрессионного белья)</t>
  </si>
  <si>
    <t>Устранение гинекомастии методом липосакции с одной сторон с учетом стоимости белья</t>
  </si>
  <si>
    <t>Устранение гинекомастии методом резекции с одной стороны с учетом стоимости белья</t>
  </si>
  <si>
    <t>Устранение гинекомастии методом резекции с липосакцией с одной стороны с учетом стоимости белья</t>
  </si>
  <si>
    <t>Липосакция 1 зона лица со стоимостью компрессионного белья</t>
  </si>
  <si>
    <t>Липосакция 1 зона со стоимостью компрессионного белья АРТ 300</t>
  </si>
  <si>
    <t>Липосакция 1 зона со стоимостью компрессионного белья АРТ 311</t>
  </si>
  <si>
    <t>А16.01.034.010</t>
  </si>
  <si>
    <t>Рентгенография позвоночника, специальные исследования и проекции (шея и поясница) 4 снимка</t>
  </si>
  <si>
    <t>Рентгенография плеча + аксиальный</t>
  </si>
  <si>
    <t>Рентгенография кисти (1 рука, 1 проекция)</t>
  </si>
  <si>
    <t>Рентгенография грудного отдела позвоночника</t>
  </si>
  <si>
    <t>Превентивное лечение сифилиса</t>
  </si>
  <si>
    <t>А11.01.013.021</t>
  </si>
  <si>
    <t>А11.01.013.022</t>
  </si>
  <si>
    <t>А11.01.013.023</t>
  </si>
  <si>
    <t>Мезонити BIO S LINE скрю, 10 шт.</t>
  </si>
  <si>
    <t xml:space="preserve">Мезонити Aptos </t>
  </si>
  <si>
    <t>Мезонити Mintlift</t>
  </si>
  <si>
    <t>Плазматерапия 2 пробирки</t>
  </si>
  <si>
    <t>Плазматерапия 3 пробирки</t>
  </si>
  <si>
    <t>Плазматерапия 4 пробирки</t>
  </si>
  <si>
    <t>B01.003.004.006</t>
  </si>
  <si>
    <t>Эпидуральная анестезия</t>
  </si>
  <si>
    <t>А16.03.009.001</t>
  </si>
  <si>
    <t>Коррекция надбровной дуги</t>
  </si>
  <si>
    <t xml:space="preserve">Лечение в  палате круглосуточного стационара (1 койко-день) с учетом медикаментов </t>
  </si>
  <si>
    <r>
      <rPr>
        <b/>
        <sz val="10"/>
        <color indexed="8"/>
        <rFont val="Times New Roman"/>
        <family val="1"/>
      </rPr>
      <t>УЗИ поверхностных структур</t>
    </r>
  </si>
  <si>
    <r>
      <t xml:space="preserve">Канюля </t>
    </r>
    <r>
      <rPr>
        <sz val="10"/>
        <rFont val="Times New Roman"/>
        <family val="1"/>
      </rPr>
      <t>(MerzAesthetics, SoftFil, TSK)</t>
    </r>
  </si>
  <si>
    <t xml:space="preserve">                                                                                                                                   Приложение 2 к приказу №16 от 30 июля 2020 г.</t>
  </si>
  <si>
    <t>Прием (осмотр, консультация) врача-пластического хирурга Ушакова Н.Г.</t>
  </si>
  <si>
    <t xml:space="preserve">Хирургически ассоциированное расширение верхней челюсти (SARPE) </t>
  </si>
  <si>
    <t>A16.07.027.002</t>
  </si>
  <si>
    <t xml:space="preserve">Пластика десны </t>
  </si>
  <si>
    <t>A16.07.089.002</t>
  </si>
  <si>
    <t>A16.30.026</t>
  </si>
  <si>
    <t>Удаление пластины, имплантатов</t>
  </si>
  <si>
    <t>A16.07.093.001</t>
  </si>
  <si>
    <t>Установка ортодонтического микровинта</t>
  </si>
  <si>
    <t>Удаление малых поверхностных новообразований (  ганглион, гематома, киста) без проведения гистологического исследования</t>
  </si>
  <si>
    <t>A16.07.022</t>
  </si>
  <si>
    <t>Контурная пластика имплантами челюстно-лицевой области с учетом расходных материалов</t>
  </si>
  <si>
    <t xml:space="preserve">Наблюдение в палате дневного стационара </t>
  </si>
  <si>
    <t>B02.057.005</t>
  </si>
  <si>
    <t>Пребывание в стационаре сопровождающего лица</t>
  </si>
  <si>
    <t>А16.07.027</t>
  </si>
  <si>
    <t xml:space="preserve">Кортикотомия в области одного зуба </t>
  </si>
  <si>
    <t>B01.057.003.001.1</t>
  </si>
  <si>
    <t>Прием (осмотр, консультация) врача-пластического хирурга Прилепского С.В.</t>
  </si>
  <si>
    <t>B01.057.004.000,1</t>
  </si>
  <si>
    <t>Прием (осмотр, консультация) врача-пластического хирурга повторный Прилепского С.В.</t>
  </si>
  <si>
    <t>Прокол мочки уха</t>
  </si>
  <si>
    <t>А21. 01.008</t>
  </si>
  <si>
    <t xml:space="preserve">Прием (осмотр, консультация) врача-терапевта, к.м.н первичный Самышкина М.Г. до 30 мин </t>
  </si>
  <si>
    <t xml:space="preserve">Прием (осмотр, консультация) врача-терапевта, к.м.н первичный Самышкина М.Г. до 60 мин </t>
  </si>
  <si>
    <t>B01.047.001.004</t>
  </si>
  <si>
    <t>Телемедицинская консультация врача-терапевта кмн Самышкина М.Г.</t>
  </si>
  <si>
    <t>Нехирургический дизайн промежности с учетом анестезии</t>
  </si>
  <si>
    <t>Установка дистракционного аппарата без учета дистрактора</t>
  </si>
  <si>
    <t>A16.03.048</t>
  </si>
  <si>
    <t>A16.20.024.007</t>
  </si>
  <si>
    <t>B01.003.004.001</t>
  </si>
  <si>
    <t>Динамическое анестезиологическое наблюдение при малоинвазивных оперативных вмешательств с внутривенной седацией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</si>
</sst>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\ &quot;₽&quot;_-;\-* #,##0.0\ &quot;₽&quot;_-;_-* &quot;-&quot;??\ &quot;₽&quot;_-;_-@_-"/>
    <numFmt numFmtId="170" formatCode="_-* #,##0.00\ [$₽-419]_-;\-* #,##0.00\ [$₽-419]_-;_-* &quot;-&quot;??\ [$₽-419]_-;_-@_-"/>
  </numFmts>
  <fonts count="65">
    <font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Calibri"/>
      <family val="2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u val="single"/>
      <sz val="10"/>
      <color indexed="25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23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333333"/>
      <name val="Arial"/>
      <family val="2"/>
    </font>
    <font>
      <sz val="10"/>
      <color rgb="FF444444"/>
      <name val="Times New Roman"/>
      <family val="1"/>
    </font>
    <font>
      <sz val="10"/>
      <color rgb="FF6C6C6C"/>
      <name val="Times New Roman"/>
      <family val="1"/>
    </font>
    <font>
      <b/>
      <i/>
      <sz val="10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10" xfId="57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6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0" fontId="4" fillId="0" borderId="2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3" fontId="55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3" fontId="55" fillId="0" borderId="12" xfId="0" applyNumberFormat="1" applyFont="1" applyFill="1" applyBorder="1" applyAlignment="1">
      <alignment horizontal="center" vertical="top"/>
    </xf>
    <xf numFmtId="0" fontId="55" fillId="0" borderId="21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/>
    </xf>
    <xf numFmtId="0" fontId="55" fillId="0" borderId="23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center" wrapText="1"/>
    </xf>
    <xf numFmtId="3" fontId="55" fillId="0" borderId="10" xfId="0" applyNumberFormat="1" applyFont="1" applyBorder="1" applyAlignment="1">
      <alignment horizontal="center" vertical="top" wrapText="1"/>
    </xf>
    <xf numFmtId="0" fontId="56" fillId="33" borderId="10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55" fillId="0" borderId="10" xfId="0" applyFont="1" applyBorder="1" applyAlignment="1">
      <alignment vertical="top"/>
    </xf>
    <xf numFmtId="0" fontId="4" fillId="34" borderId="10" xfId="0" applyFont="1" applyFill="1" applyBorder="1" applyAlignment="1">
      <alignment horizontal="center" vertical="top"/>
    </xf>
    <xf numFmtId="0" fontId="56" fillId="34" borderId="10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center" vertical="top" wrapText="1"/>
    </xf>
    <xf numFmtId="3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vertical="top" wrapText="1"/>
    </xf>
    <xf numFmtId="0" fontId="56" fillId="0" borderId="0" xfId="0" applyFont="1" applyAlignment="1">
      <alignment horizontal="left" vertical="top"/>
    </xf>
    <xf numFmtId="0" fontId="61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right"/>
    </xf>
    <xf numFmtId="0" fontId="3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13" xfId="0" applyFont="1" applyBorder="1" applyAlignment="1">
      <alignment vertical="center" wrapText="1"/>
    </xf>
    <xf numFmtId="0" fontId="4" fillId="0" borderId="28" xfId="0" applyFont="1" applyBorder="1" applyAlignment="1">
      <alignment horizontal="center"/>
    </xf>
    <xf numFmtId="0" fontId="58" fillId="0" borderId="17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58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center"/>
    </xf>
    <xf numFmtId="3" fontId="5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23" xfId="0" applyFont="1" applyBorder="1" applyAlignment="1">
      <alignment/>
    </xf>
    <xf numFmtId="3" fontId="4" fillId="0" borderId="22" xfId="0" applyNumberFormat="1" applyFont="1" applyBorder="1" applyAlignment="1">
      <alignment horizontal="center" vertical="top"/>
    </xf>
    <xf numFmtId="3" fontId="4" fillId="0" borderId="2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4" fillId="34" borderId="10" xfId="0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58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16" fontId="4" fillId="0" borderId="10" xfId="0" applyNumberFormat="1" applyFont="1" applyBorder="1" applyAlignment="1">
      <alignment horizontal="left" vertical="top"/>
    </xf>
    <xf numFmtId="0" fontId="58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58" fillId="0" borderId="0" xfId="0" applyFont="1" applyAlignment="1">
      <alignment/>
    </xf>
    <xf numFmtId="0" fontId="55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/>
    </xf>
    <xf numFmtId="0" fontId="4" fillId="33" borderId="0" xfId="0" applyFont="1" applyFill="1" applyAlignment="1">
      <alignment horizontal="left" vertical="center" wrapText="1"/>
    </xf>
    <xf numFmtId="0" fontId="58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6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top"/>
    </xf>
    <xf numFmtId="0" fontId="64" fillId="0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14" fontId="3" fillId="0" borderId="0" xfId="0" applyNumberFormat="1" applyFont="1" applyBorder="1" applyAlignment="1">
      <alignment horizontal="right" vertical="top"/>
    </xf>
    <xf numFmtId="0" fontId="64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64" fillId="0" borderId="23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64" fillId="0" borderId="23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top" wrapText="1"/>
    </xf>
    <xf numFmtId="0" fontId="64" fillId="0" borderId="33" xfId="0" applyFont="1" applyBorder="1" applyAlignment="1">
      <alignment horizontal="center" vertical="top" wrapText="1"/>
    </xf>
    <xf numFmtId="0" fontId="64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64" fillId="0" borderId="23" xfId="0" applyFont="1" applyBorder="1" applyAlignment="1">
      <alignment horizontal="center" vertical="top"/>
    </xf>
    <xf numFmtId="0" fontId="64" fillId="0" borderId="21" xfId="0" applyFont="1" applyBorder="1" applyAlignment="1">
      <alignment horizontal="center" vertical="top"/>
    </xf>
    <xf numFmtId="0" fontId="64" fillId="0" borderId="24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top"/>
    </xf>
    <xf numFmtId="0" fontId="3" fillId="34" borderId="21" xfId="0" applyFont="1" applyFill="1" applyBorder="1" applyAlignment="1">
      <alignment horizontal="center" vertical="top"/>
    </xf>
    <xf numFmtId="0" fontId="3" fillId="34" borderId="24" xfId="0" applyFont="1" applyFill="1" applyBorder="1" applyAlignment="1">
      <alignment horizontal="center" vertical="top"/>
    </xf>
    <xf numFmtId="0" fontId="64" fillId="0" borderId="37" xfId="0" applyFont="1" applyFill="1" applyBorder="1" applyAlignment="1">
      <alignment horizontal="center" vertical="top" wrapText="1"/>
    </xf>
    <xf numFmtId="0" fontId="64" fillId="0" borderId="38" xfId="0" applyFont="1" applyFill="1" applyBorder="1" applyAlignment="1">
      <alignment horizontal="center" vertical="top" wrapText="1"/>
    </xf>
    <xf numFmtId="0" fontId="64" fillId="0" borderId="39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3" fillId="34" borderId="24" xfId="0" applyFont="1" applyFill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69"/>
  <sheetViews>
    <sheetView zoomScale="106" zoomScaleNormal="106" zoomScalePageLayoutView="0" workbookViewId="0" topLeftCell="A19">
      <selection activeCell="I35" sqref="I35"/>
    </sheetView>
  </sheetViews>
  <sheetFormatPr defaultColWidth="8.875" defaultRowHeight="12.75"/>
  <cols>
    <col min="1" max="1" width="10.125" style="20" customWidth="1"/>
    <col min="2" max="2" width="16.75390625" style="20" customWidth="1"/>
    <col min="3" max="3" width="58.625" style="21" customWidth="1"/>
    <col min="4" max="4" width="15.25390625" style="209" customWidth="1"/>
    <col min="5" max="5" width="11.25390625" style="20" customWidth="1"/>
    <col min="6" max="16384" width="8.875" style="100" customWidth="1"/>
  </cols>
  <sheetData>
    <row r="1" spans="1:5" ht="17.25" customHeight="1">
      <c r="A1" s="230" t="s">
        <v>2017</v>
      </c>
      <c r="B1" s="230"/>
      <c r="C1" s="230"/>
      <c r="D1" s="230"/>
      <c r="E1" s="230"/>
    </row>
    <row r="2" spans="1:5" ht="17.25" customHeight="1">
      <c r="A2" s="230" t="s">
        <v>1591</v>
      </c>
      <c r="B2" s="230"/>
      <c r="C2" s="230"/>
      <c r="D2" s="230"/>
      <c r="E2" s="230"/>
    </row>
    <row r="3" spans="1:5" ht="17.25" customHeight="1">
      <c r="A3" s="230" t="s">
        <v>1589</v>
      </c>
      <c r="B3" s="230"/>
      <c r="C3" s="230"/>
      <c r="D3" s="230"/>
      <c r="E3" s="230"/>
    </row>
    <row r="4" spans="1:5" ht="17.25" customHeight="1">
      <c r="A4" s="230" t="s">
        <v>1590</v>
      </c>
      <c r="B4" s="230"/>
      <c r="C4" s="230"/>
      <c r="D4" s="230"/>
      <c r="E4" s="230"/>
    </row>
    <row r="5" spans="1:5" ht="17.25" customHeight="1">
      <c r="A5" s="231">
        <v>45289</v>
      </c>
      <c r="B5" s="230"/>
      <c r="C5" s="230"/>
      <c r="D5" s="230"/>
      <c r="E5" s="230"/>
    </row>
    <row r="6" spans="1:5" ht="18.75" customHeight="1">
      <c r="A6" s="232" t="s">
        <v>214</v>
      </c>
      <c r="B6" s="233"/>
      <c r="C6" s="233"/>
      <c r="D6" s="233"/>
      <c r="E6" s="234"/>
    </row>
    <row r="7" spans="1:5" ht="25.5">
      <c r="A7" s="212" t="s">
        <v>2</v>
      </c>
      <c r="B7" s="212" t="s">
        <v>215</v>
      </c>
      <c r="C7" s="212" t="s">
        <v>216</v>
      </c>
      <c r="D7" s="212" t="s">
        <v>217</v>
      </c>
      <c r="E7" s="212" t="s">
        <v>187</v>
      </c>
    </row>
    <row r="8" spans="1:5" ht="18" customHeight="1">
      <c r="A8" s="237" t="s">
        <v>218</v>
      </c>
      <c r="B8" s="238"/>
      <c r="C8" s="238"/>
      <c r="D8" s="238"/>
      <c r="E8" s="238"/>
    </row>
    <row r="9" spans="1:5" ht="25.5">
      <c r="A9" s="3">
        <v>100001</v>
      </c>
      <c r="B9" s="3" t="s">
        <v>563</v>
      </c>
      <c r="C9" s="4" t="s">
        <v>533</v>
      </c>
      <c r="D9" s="3" t="s">
        <v>220</v>
      </c>
      <c r="E9" s="5">
        <v>2040</v>
      </c>
    </row>
    <row r="10" spans="1:5" ht="25.5">
      <c r="A10" s="3">
        <v>100003</v>
      </c>
      <c r="B10" s="3" t="s">
        <v>221</v>
      </c>
      <c r="C10" s="4" t="s">
        <v>222</v>
      </c>
      <c r="D10" s="3" t="s">
        <v>223</v>
      </c>
      <c r="E10" s="6">
        <f>1900*1.2</f>
        <v>2280</v>
      </c>
    </row>
    <row r="11" spans="1:5" ht="25.5">
      <c r="A11" s="3">
        <v>100005</v>
      </c>
      <c r="B11" s="3" t="s">
        <v>649</v>
      </c>
      <c r="C11" s="4" t="s">
        <v>648</v>
      </c>
      <c r="D11" s="3" t="s">
        <v>220</v>
      </c>
      <c r="E11" s="7">
        <v>2800</v>
      </c>
    </row>
    <row r="12" spans="1:5" ht="12.75">
      <c r="A12" s="3">
        <v>110001</v>
      </c>
      <c r="B12" s="3" t="s">
        <v>556</v>
      </c>
      <c r="C12" s="4" t="s">
        <v>534</v>
      </c>
      <c r="D12" s="3" t="s">
        <v>220</v>
      </c>
      <c r="E12" s="5">
        <f>1700*1.2</f>
        <v>2040</v>
      </c>
    </row>
    <row r="13" spans="1:5" ht="12.75">
      <c r="A13" s="7">
        <v>120001</v>
      </c>
      <c r="B13" s="3" t="s">
        <v>224</v>
      </c>
      <c r="C13" s="4" t="s">
        <v>225</v>
      </c>
      <c r="D13" s="3" t="s">
        <v>220</v>
      </c>
      <c r="E13" s="5">
        <f>2200*1.2</f>
        <v>2640</v>
      </c>
    </row>
    <row r="14" spans="1:5" ht="12.75">
      <c r="A14" s="3">
        <v>130001</v>
      </c>
      <c r="B14" s="3" t="s">
        <v>3</v>
      </c>
      <c r="C14" s="4" t="s">
        <v>4</v>
      </c>
      <c r="D14" s="3" t="s">
        <v>223</v>
      </c>
      <c r="E14" s="5">
        <v>2040</v>
      </c>
    </row>
    <row r="15" spans="1:5" ht="15" customHeight="1">
      <c r="A15" s="3">
        <v>140001</v>
      </c>
      <c r="B15" s="3" t="s">
        <v>226</v>
      </c>
      <c r="C15" s="4" t="s">
        <v>227</v>
      </c>
      <c r="D15" s="3" t="s">
        <v>220</v>
      </c>
      <c r="E15" s="5">
        <v>2040</v>
      </c>
    </row>
    <row r="16" spans="1:5" ht="12.75">
      <c r="A16" s="3">
        <v>150001</v>
      </c>
      <c r="B16" s="3" t="s">
        <v>228</v>
      </c>
      <c r="C16" s="4" t="s">
        <v>229</v>
      </c>
      <c r="D16" s="3" t="s">
        <v>220</v>
      </c>
      <c r="E16" s="5">
        <v>2040</v>
      </c>
    </row>
    <row r="17" spans="1:5" ht="12.75">
      <c r="A17" s="3">
        <v>160001</v>
      </c>
      <c r="B17" s="3" t="s">
        <v>230</v>
      </c>
      <c r="C17" s="4" t="s">
        <v>231</v>
      </c>
      <c r="D17" s="3" t="s">
        <v>220</v>
      </c>
      <c r="E17" s="5">
        <v>2040</v>
      </c>
    </row>
    <row r="18" spans="1:5" ht="25.5">
      <c r="A18" s="3">
        <v>170001</v>
      </c>
      <c r="B18" s="3" t="s">
        <v>232</v>
      </c>
      <c r="C18" s="4" t="s">
        <v>233</v>
      </c>
      <c r="D18" s="3" t="s">
        <v>220</v>
      </c>
      <c r="E18" s="5">
        <v>2040</v>
      </c>
    </row>
    <row r="19" spans="1:5" ht="12.75">
      <c r="A19" s="3">
        <v>180001</v>
      </c>
      <c r="B19" s="3" t="s">
        <v>234</v>
      </c>
      <c r="C19" s="4" t="s">
        <v>235</v>
      </c>
      <c r="D19" s="3" t="s">
        <v>220</v>
      </c>
      <c r="E19" s="5">
        <v>2040</v>
      </c>
    </row>
    <row r="20" spans="1:5" ht="25.5">
      <c r="A20" s="3">
        <v>180002</v>
      </c>
      <c r="B20" s="3" t="s">
        <v>1626</v>
      </c>
      <c r="C20" s="4" t="s">
        <v>1627</v>
      </c>
      <c r="D20" s="3" t="s">
        <v>220</v>
      </c>
      <c r="E20" s="5">
        <v>2040</v>
      </c>
    </row>
    <row r="21" spans="1:5" ht="12.75">
      <c r="A21" s="3">
        <v>180003</v>
      </c>
      <c r="B21" s="3" t="s">
        <v>1967</v>
      </c>
      <c r="C21" s="4" t="s">
        <v>1968</v>
      </c>
      <c r="D21" s="3" t="s">
        <v>220</v>
      </c>
      <c r="E21" s="5">
        <v>2040</v>
      </c>
    </row>
    <row r="22" spans="1:5" ht="25.5">
      <c r="A22" s="3">
        <v>190001</v>
      </c>
      <c r="B22" s="3" t="s">
        <v>236</v>
      </c>
      <c r="C22" s="4" t="s">
        <v>653</v>
      </c>
      <c r="D22" s="3" t="s">
        <v>220</v>
      </c>
      <c r="E22" s="5">
        <v>2040</v>
      </c>
    </row>
    <row r="23" spans="1:5" ht="25.5">
      <c r="A23" s="3">
        <v>190003</v>
      </c>
      <c r="B23" s="3" t="s">
        <v>617</v>
      </c>
      <c r="C23" s="4" t="s">
        <v>616</v>
      </c>
      <c r="D23" s="3" t="s">
        <v>220</v>
      </c>
      <c r="E23" s="5">
        <v>2640</v>
      </c>
    </row>
    <row r="24" spans="1:5" ht="25.5">
      <c r="A24" s="3">
        <v>190004</v>
      </c>
      <c r="B24" s="3" t="s">
        <v>1585</v>
      </c>
      <c r="C24" s="4" t="s">
        <v>1586</v>
      </c>
      <c r="D24" s="3" t="s">
        <v>220</v>
      </c>
      <c r="E24" s="5">
        <v>3000</v>
      </c>
    </row>
    <row r="25" spans="1:5" ht="12.75">
      <c r="A25" s="3">
        <v>200001</v>
      </c>
      <c r="B25" s="3" t="s">
        <v>237</v>
      </c>
      <c r="C25" s="4" t="s">
        <v>238</v>
      </c>
      <c r="D25" s="3" t="s">
        <v>220</v>
      </c>
      <c r="E25" s="5">
        <v>2640</v>
      </c>
    </row>
    <row r="26" spans="1:5" ht="25.5">
      <c r="A26" s="3">
        <v>210001</v>
      </c>
      <c r="B26" s="3" t="s">
        <v>557</v>
      </c>
      <c r="C26" s="4" t="s">
        <v>241</v>
      </c>
      <c r="D26" s="3" t="s">
        <v>220</v>
      </c>
      <c r="E26" s="5">
        <v>2040</v>
      </c>
    </row>
    <row r="27" spans="1:5" ht="12.75">
      <c r="A27" s="3">
        <v>220001</v>
      </c>
      <c r="B27" s="3" t="s">
        <v>239</v>
      </c>
      <c r="C27" s="4" t="s">
        <v>240</v>
      </c>
      <c r="D27" s="3" t="s">
        <v>220</v>
      </c>
      <c r="E27" s="5">
        <v>2040</v>
      </c>
    </row>
    <row r="28" spans="1:5" ht="12.75">
      <c r="A28" s="3">
        <v>230001</v>
      </c>
      <c r="B28" s="8" t="s">
        <v>555</v>
      </c>
      <c r="C28" s="4" t="s">
        <v>552</v>
      </c>
      <c r="D28" s="3" t="s">
        <v>220</v>
      </c>
      <c r="E28" s="5">
        <v>2040</v>
      </c>
    </row>
    <row r="29" spans="1:5" ht="12.75">
      <c r="A29" s="3">
        <v>240001</v>
      </c>
      <c r="B29" s="3" t="s">
        <v>242</v>
      </c>
      <c r="C29" s="4" t="s">
        <v>243</v>
      </c>
      <c r="D29" s="3" t="s">
        <v>220</v>
      </c>
      <c r="E29" s="5">
        <v>2040</v>
      </c>
    </row>
    <row r="30" spans="1:5" ht="12.75">
      <c r="A30" s="3">
        <v>250001</v>
      </c>
      <c r="B30" s="3" t="s">
        <v>5</v>
      </c>
      <c r="C30" s="4" t="s">
        <v>6</v>
      </c>
      <c r="D30" s="3" t="s">
        <v>223</v>
      </c>
      <c r="E30" s="5">
        <v>2040</v>
      </c>
    </row>
    <row r="31" spans="1:5" ht="25.5">
      <c r="A31" s="3">
        <v>250002</v>
      </c>
      <c r="B31" s="3" t="s">
        <v>1604</v>
      </c>
      <c r="C31" s="4" t="s">
        <v>2018</v>
      </c>
      <c r="D31" s="3" t="s">
        <v>220</v>
      </c>
      <c r="E31" s="5">
        <v>3000</v>
      </c>
    </row>
    <row r="32" spans="1:5" ht="25.5">
      <c r="A32" s="3">
        <v>260001</v>
      </c>
      <c r="B32" s="3" t="s">
        <v>558</v>
      </c>
      <c r="C32" s="4" t="s">
        <v>0</v>
      </c>
      <c r="D32" s="3" t="s">
        <v>220</v>
      </c>
      <c r="E32" s="5">
        <v>2040</v>
      </c>
    </row>
    <row r="33" spans="1:5" ht="12.75">
      <c r="A33" s="3">
        <v>290001</v>
      </c>
      <c r="B33" s="9" t="s">
        <v>749</v>
      </c>
      <c r="C33" s="4" t="s">
        <v>750</v>
      </c>
      <c r="D33" s="3" t="s">
        <v>220</v>
      </c>
      <c r="E33" s="5">
        <v>1560</v>
      </c>
    </row>
    <row r="34" spans="1:5" ht="16.5" customHeight="1">
      <c r="A34" s="237" t="s">
        <v>244</v>
      </c>
      <c r="B34" s="238"/>
      <c r="C34" s="238"/>
      <c r="D34" s="238"/>
      <c r="E34" s="238"/>
    </row>
    <row r="35" spans="1:5" ht="12.75">
      <c r="A35" s="3">
        <v>100002</v>
      </c>
      <c r="B35" s="3" t="s">
        <v>245</v>
      </c>
      <c r="C35" s="4" t="s">
        <v>246</v>
      </c>
      <c r="D35" s="3" t="s">
        <v>220</v>
      </c>
      <c r="E35" s="3">
        <v>1200</v>
      </c>
    </row>
    <row r="36" spans="1:5" ht="25.5">
      <c r="A36" s="3">
        <v>100004</v>
      </c>
      <c r="B36" s="3" t="s">
        <v>569</v>
      </c>
      <c r="C36" s="4" t="s">
        <v>570</v>
      </c>
      <c r="D36" s="3" t="s">
        <v>223</v>
      </c>
      <c r="E36" s="5">
        <v>1560</v>
      </c>
    </row>
    <row r="37" spans="1:5" ht="25.5">
      <c r="A37" s="3">
        <v>100006</v>
      </c>
      <c r="B37" s="3" t="s">
        <v>650</v>
      </c>
      <c r="C37" s="4" t="s">
        <v>651</v>
      </c>
      <c r="D37" s="3" t="s">
        <v>223</v>
      </c>
      <c r="E37" s="5">
        <v>2200</v>
      </c>
    </row>
    <row r="38" spans="1:5" ht="25.5">
      <c r="A38" s="3">
        <v>110002</v>
      </c>
      <c r="B38" s="3" t="s">
        <v>560</v>
      </c>
      <c r="C38" s="4" t="s">
        <v>536</v>
      </c>
      <c r="D38" s="3" t="s">
        <v>220</v>
      </c>
      <c r="E38" s="5">
        <v>1200</v>
      </c>
    </row>
    <row r="39" spans="1:5" ht="12.75">
      <c r="A39" s="7">
        <v>120002</v>
      </c>
      <c r="B39" s="3" t="s">
        <v>247</v>
      </c>
      <c r="C39" s="4" t="s">
        <v>248</v>
      </c>
      <c r="D39" s="3" t="s">
        <v>220</v>
      </c>
      <c r="E39" s="3">
        <v>1200</v>
      </c>
    </row>
    <row r="40" spans="1:5" ht="12.75">
      <c r="A40" s="7">
        <v>130002</v>
      </c>
      <c r="B40" s="3" t="s">
        <v>571</v>
      </c>
      <c r="C40" s="4" t="s">
        <v>1147</v>
      </c>
      <c r="D40" s="3" t="s">
        <v>223</v>
      </c>
      <c r="E40" s="5">
        <v>1320</v>
      </c>
    </row>
    <row r="41" spans="1:5" ht="12.75">
      <c r="A41" s="3">
        <v>140002</v>
      </c>
      <c r="B41" s="3" t="s">
        <v>249</v>
      </c>
      <c r="C41" s="4" t="s">
        <v>250</v>
      </c>
      <c r="D41" s="3" t="s">
        <v>220</v>
      </c>
      <c r="E41" s="3">
        <v>1200</v>
      </c>
    </row>
    <row r="42" spans="1:5" ht="12.75">
      <c r="A42" s="3">
        <v>150002</v>
      </c>
      <c r="B42" s="3" t="s">
        <v>251</v>
      </c>
      <c r="C42" s="4" t="s">
        <v>252</v>
      </c>
      <c r="D42" s="3" t="s">
        <v>220</v>
      </c>
      <c r="E42" s="3">
        <v>1200</v>
      </c>
    </row>
    <row r="43" spans="1:5" ht="12.75">
      <c r="A43" s="3">
        <v>160002</v>
      </c>
      <c r="B43" s="3" t="s">
        <v>253</v>
      </c>
      <c r="C43" s="4" t="s">
        <v>254</v>
      </c>
      <c r="D43" s="3" t="s">
        <v>220</v>
      </c>
      <c r="E43" s="3">
        <v>1200</v>
      </c>
    </row>
    <row r="44" spans="1:5" ht="25.5">
      <c r="A44" s="3">
        <v>170002</v>
      </c>
      <c r="B44" s="3" t="s">
        <v>255</v>
      </c>
      <c r="C44" s="4" t="s">
        <v>256</v>
      </c>
      <c r="D44" s="3" t="s">
        <v>220</v>
      </c>
      <c r="E44" s="3">
        <v>1200</v>
      </c>
    </row>
    <row r="45" spans="1:5" ht="16.5" customHeight="1">
      <c r="A45" s="3">
        <v>180002</v>
      </c>
      <c r="B45" s="3" t="s">
        <v>257</v>
      </c>
      <c r="C45" s="4" t="s">
        <v>258</v>
      </c>
      <c r="D45" s="3" t="s">
        <v>220</v>
      </c>
      <c r="E45" s="3">
        <v>1800</v>
      </c>
    </row>
    <row r="46" spans="1:5" ht="12.75">
      <c r="A46" s="10">
        <v>180003</v>
      </c>
      <c r="B46" s="11" t="s">
        <v>1969</v>
      </c>
      <c r="C46" s="12" t="s">
        <v>1970</v>
      </c>
      <c r="D46" s="3" t="s">
        <v>220</v>
      </c>
      <c r="E46" s="10">
        <v>1800</v>
      </c>
    </row>
    <row r="47" spans="1:5" ht="25.5">
      <c r="A47" s="3">
        <v>190002</v>
      </c>
      <c r="B47" s="3" t="s">
        <v>259</v>
      </c>
      <c r="C47" s="4" t="s">
        <v>618</v>
      </c>
      <c r="D47" s="3" t="s">
        <v>220</v>
      </c>
      <c r="E47" s="3">
        <v>1200</v>
      </c>
    </row>
    <row r="48" spans="1:5" ht="25.5">
      <c r="A48" s="3">
        <v>190004</v>
      </c>
      <c r="B48" s="3" t="s">
        <v>619</v>
      </c>
      <c r="C48" s="4" t="s">
        <v>615</v>
      </c>
      <c r="D48" s="3" t="s">
        <v>220</v>
      </c>
      <c r="E48" s="5">
        <v>2040</v>
      </c>
    </row>
    <row r="49" spans="1:5" ht="25.5">
      <c r="A49" s="3">
        <v>190005</v>
      </c>
      <c r="B49" s="3" t="s">
        <v>1587</v>
      </c>
      <c r="C49" s="4" t="s">
        <v>1588</v>
      </c>
      <c r="D49" s="3" t="s">
        <v>220</v>
      </c>
      <c r="E49" s="5">
        <v>2200</v>
      </c>
    </row>
    <row r="50" spans="1:5" ht="51">
      <c r="A50" s="11">
        <v>190006</v>
      </c>
      <c r="B50" s="11" t="s">
        <v>1733</v>
      </c>
      <c r="C50" s="4" t="s">
        <v>1734</v>
      </c>
      <c r="D50" s="11" t="s">
        <v>220</v>
      </c>
      <c r="E50" s="13">
        <v>720</v>
      </c>
    </row>
    <row r="51" spans="1:5" ht="38.25">
      <c r="A51" s="11">
        <v>190007</v>
      </c>
      <c r="B51" s="11" t="s">
        <v>1735</v>
      </c>
      <c r="C51" s="4" t="s">
        <v>1737</v>
      </c>
      <c r="D51" s="11" t="s">
        <v>220</v>
      </c>
      <c r="E51" s="13">
        <v>6600</v>
      </c>
    </row>
    <row r="52" spans="1:5" ht="25.5">
      <c r="A52" s="11">
        <v>190008</v>
      </c>
      <c r="B52" s="11" t="s">
        <v>1736</v>
      </c>
      <c r="C52" s="4" t="s">
        <v>1738</v>
      </c>
      <c r="D52" s="11" t="s">
        <v>220</v>
      </c>
      <c r="E52" s="13">
        <v>6000</v>
      </c>
    </row>
    <row r="53" spans="1:5" ht="12.75">
      <c r="A53" s="3">
        <v>200002</v>
      </c>
      <c r="B53" s="3" t="s">
        <v>562</v>
      </c>
      <c r="C53" s="4" t="s">
        <v>535</v>
      </c>
      <c r="D53" s="3" t="s">
        <v>220</v>
      </c>
      <c r="E53" s="3">
        <v>1200</v>
      </c>
    </row>
    <row r="54" spans="1:5" ht="25.5">
      <c r="A54" s="3">
        <v>210002</v>
      </c>
      <c r="B54" s="3" t="s">
        <v>561</v>
      </c>
      <c r="C54" s="4" t="s">
        <v>262</v>
      </c>
      <c r="D54" s="3" t="s">
        <v>220</v>
      </c>
      <c r="E54" s="3">
        <v>1200</v>
      </c>
    </row>
    <row r="55" spans="1:5" ht="16.5" customHeight="1">
      <c r="A55" s="3">
        <v>220002</v>
      </c>
      <c r="B55" s="3" t="s">
        <v>260</v>
      </c>
      <c r="C55" s="4" t="s">
        <v>261</v>
      </c>
      <c r="D55" s="3" t="s">
        <v>220</v>
      </c>
      <c r="E55" s="3">
        <v>1200</v>
      </c>
    </row>
    <row r="56" spans="1:5" ht="25.5">
      <c r="A56" s="3">
        <v>230002</v>
      </c>
      <c r="B56" s="8" t="s">
        <v>554</v>
      </c>
      <c r="C56" s="4" t="s">
        <v>553</v>
      </c>
      <c r="D56" s="3" t="s">
        <v>220</v>
      </c>
      <c r="E56" s="3">
        <v>1200</v>
      </c>
    </row>
    <row r="57" spans="1:5" ht="12.75">
      <c r="A57" s="3">
        <v>240002</v>
      </c>
      <c r="B57" s="3" t="s">
        <v>263</v>
      </c>
      <c r="C57" s="4" t="s">
        <v>264</v>
      </c>
      <c r="D57" s="3" t="s">
        <v>220</v>
      </c>
      <c r="E57" s="3">
        <v>1200</v>
      </c>
    </row>
    <row r="58" spans="1:5" ht="25.5">
      <c r="A58" s="3">
        <v>250002</v>
      </c>
      <c r="B58" s="14" t="s">
        <v>551</v>
      </c>
      <c r="C58" s="4" t="s">
        <v>550</v>
      </c>
      <c r="D58" s="3" t="s">
        <v>223</v>
      </c>
      <c r="E58" s="3">
        <v>1200</v>
      </c>
    </row>
    <row r="59" spans="1:5" ht="25.5">
      <c r="A59" s="3">
        <v>260002</v>
      </c>
      <c r="B59" s="3" t="s">
        <v>559</v>
      </c>
      <c r="C59" s="4" t="s">
        <v>1</v>
      </c>
      <c r="D59" s="3" t="s">
        <v>220</v>
      </c>
      <c r="E59" s="5">
        <v>1320</v>
      </c>
    </row>
    <row r="60" spans="1:5" ht="12.75">
      <c r="A60" s="3">
        <v>290002</v>
      </c>
      <c r="B60" s="15" t="s">
        <v>751</v>
      </c>
      <c r="C60" s="4" t="s">
        <v>752</v>
      </c>
      <c r="D60" s="3" t="s">
        <v>220</v>
      </c>
      <c r="E60" s="3">
        <v>1200</v>
      </c>
    </row>
    <row r="61" spans="1:7" s="110" customFormat="1" ht="15.75" customHeight="1">
      <c r="A61" s="237" t="s">
        <v>181</v>
      </c>
      <c r="B61" s="237"/>
      <c r="C61" s="237"/>
      <c r="D61" s="237"/>
      <c r="E61" s="237"/>
      <c r="F61" s="100"/>
      <c r="G61" s="100"/>
    </row>
    <row r="62" spans="1:7" s="110" customFormat="1" ht="15" customHeight="1">
      <c r="A62" s="237" t="s">
        <v>544</v>
      </c>
      <c r="B62" s="237"/>
      <c r="C62" s="237"/>
      <c r="D62" s="237"/>
      <c r="E62" s="237"/>
      <c r="F62" s="100"/>
      <c r="G62" s="100"/>
    </row>
    <row r="63" spans="1:7" s="110" customFormat="1" ht="12.75">
      <c r="A63" s="3">
        <v>100007</v>
      </c>
      <c r="B63" s="3" t="s">
        <v>219</v>
      </c>
      <c r="C63" s="4" t="s">
        <v>182</v>
      </c>
      <c r="D63" s="3" t="s">
        <v>220</v>
      </c>
      <c r="E63" s="5">
        <v>1080</v>
      </c>
      <c r="F63" s="100"/>
      <c r="G63" s="100"/>
    </row>
    <row r="64" spans="1:7" s="110" customFormat="1" ht="12.75">
      <c r="A64" s="3">
        <v>110003</v>
      </c>
      <c r="B64" s="3" t="s">
        <v>564</v>
      </c>
      <c r="C64" s="4" t="s">
        <v>547</v>
      </c>
      <c r="D64" s="3" t="s">
        <v>220</v>
      </c>
      <c r="E64" s="5">
        <v>1080</v>
      </c>
      <c r="F64" s="100"/>
      <c r="G64" s="100"/>
    </row>
    <row r="65" spans="1:7" s="110" customFormat="1" ht="12.75">
      <c r="A65" s="3">
        <v>150003</v>
      </c>
      <c r="B65" s="3" t="s">
        <v>183</v>
      </c>
      <c r="C65" s="4" t="s">
        <v>184</v>
      </c>
      <c r="D65" s="3" t="s">
        <v>220</v>
      </c>
      <c r="E65" s="5">
        <v>1080</v>
      </c>
      <c r="F65" s="100"/>
      <c r="G65" s="100"/>
    </row>
    <row r="66" spans="1:7" s="110" customFormat="1" ht="12.75">
      <c r="A66" s="3">
        <v>180003</v>
      </c>
      <c r="B66" s="3" t="s">
        <v>567</v>
      </c>
      <c r="C66" s="4" t="s">
        <v>186</v>
      </c>
      <c r="D66" s="3" t="s">
        <v>220</v>
      </c>
      <c r="E66" s="5">
        <v>1080</v>
      </c>
      <c r="F66" s="100"/>
      <c r="G66" s="100"/>
    </row>
    <row r="67" spans="1:7" s="110" customFormat="1" ht="12.75">
      <c r="A67" s="3">
        <v>240003</v>
      </c>
      <c r="B67" s="3" t="s">
        <v>565</v>
      </c>
      <c r="C67" s="4" t="s">
        <v>185</v>
      </c>
      <c r="D67" s="3" t="s">
        <v>220</v>
      </c>
      <c r="E67" s="5">
        <v>1080</v>
      </c>
      <c r="F67" s="100"/>
      <c r="G67" s="100"/>
    </row>
    <row r="68" spans="1:7" s="110" customFormat="1" ht="12.75">
      <c r="A68" s="3">
        <v>250003</v>
      </c>
      <c r="B68" s="3" t="s">
        <v>566</v>
      </c>
      <c r="C68" s="4" t="s">
        <v>545</v>
      </c>
      <c r="D68" s="3" t="s">
        <v>220</v>
      </c>
      <c r="E68" s="5">
        <v>1080</v>
      </c>
      <c r="F68" s="100"/>
      <c r="G68" s="100"/>
    </row>
    <row r="69" spans="1:7" s="110" customFormat="1" ht="12.75">
      <c r="A69" s="3">
        <v>260003</v>
      </c>
      <c r="B69" s="3" t="s">
        <v>568</v>
      </c>
      <c r="C69" s="4" t="s">
        <v>546</v>
      </c>
      <c r="D69" s="3" t="s">
        <v>220</v>
      </c>
      <c r="E69" s="5">
        <v>1080</v>
      </c>
      <c r="F69" s="100"/>
      <c r="G69" s="100"/>
    </row>
    <row r="70" spans="1:7" s="110" customFormat="1" ht="12.75">
      <c r="A70" s="3">
        <v>290003</v>
      </c>
      <c r="B70" s="15" t="s">
        <v>751</v>
      </c>
      <c r="C70" s="4" t="s">
        <v>753</v>
      </c>
      <c r="D70" s="3" t="s">
        <v>220</v>
      </c>
      <c r="E70" s="5">
        <v>1080</v>
      </c>
      <c r="F70" s="100"/>
      <c r="G70" s="100"/>
    </row>
    <row r="71" spans="1:5" ht="12.75" customHeight="1">
      <c r="A71" s="237" t="s">
        <v>549</v>
      </c>
      <c r="B71" s="237"/>
      <c r="C71" s="237"/>
      <c r="D71" s="237"/>
      <c r="E71" s="237"/>
    </row>
    <row r="72" spans="1:5" ht="15" customHeight="1">
      <c r="A72" s="237" t="s">
        <v>706</v>
      </c>
      <c r="B72" s="237"/>
      <c r="C72" s="237"/>
      <c r="D72" s="237"/>
      <c r="E72" s="237"/>
    </row>
    <row r="73" spans="1:5" ht="15" customHeight="1">
      <c r="A73" s="237" t="s">
        <v>2015</v>
      </c>
      <c r="B73" s="237"/>
      <c r="C73" s="237"/>
      <c r="D73" s="237"/>
      <c r="E73" s="237"/>
    </row>
    <row r="74" spans="1:5" ht="15" customHeight="1">
      <c r="A74" s="14">
        <v>210013</v>
      </c>
      <c r="B74" s="3" t="s">
        <v>1599</v>
      </c>
      <c r="C74" s="17" t="s">
        <v>1600</v>
      </c>
      <c r="D74" s="3" t="s">
        <v>266</v>
      </c>
      <c r="E74" s="5">
        <v>1250</v>
      </c>
    </row>
    <row r="75" spans="1:5" ht="12.75">
      <c r="A75" s="3">
        <v>210014</v>
      </c>
      <c r="B75" s="3" t="s">
        <v>268</v>
      </c>
      <c r="C75" s="4" t="s">
        <v>269</v>
      </c>
      <c r="D75" s="3" t="s">
        <v>266</v>
      </c>
      <c r="E75" s="5">
        <v>900</v>
      </c>
    </row>
    <row r="76" spans="1:5" ht="12.75">
      <c r="A76" s="3">
        <v>210015</v>
      </c>
      <c r="B76" s="3" t="s">
        <v>278</v>
      </c>
      <c r="C76" s="4" t="s">
        <v>279</v>
      </c>
      <c r="D76" s="3" t="s">
        <v>266</v>
      </c>
      <c r="E76" s="5">
        <v>1800</v>
      </c>
    </row>
    <row r="77" spans="1:5" ht="12.75">
      <c r="A77" s="3">
        <v>210016</v>
      </c>
      <c r="B77" s="3" t="s">
        <v>270</v>
      </c>
      <c r="C77" s="4" t="s">
        <v>271</v>
      </c>
      <c r="D77" s="3" t="s">
        <v>266</v>
      </c>
      <c r="E77" s="5">
        <v>1000</v>
      </c>
    </row>
    <row r="78" spans="1:5" ht="12.75">
      <c r="A78" s="3">
        <v>210017</v>
      </c>
      <c r="B78" s="3" t="s">
        <v>276</v>
      </c>
      <c r="C78" s="4" t="s">
        <v>277</v>
      </c>
      <c r="D78" s="3" t="s">
        <v>266</v>
      </c>
      <c r="E78" s="5">
        <v>960</v>
      </c>
    </row>
    <row r="79" spans="1:5" ht="12.75">
      <c r="A79" s="3">
        <v>210018</v>
      </c>
      <c r="B79" s="3" t="s">
        <v>272</v>
      </c>
      <c r="C79" s="4" t="s">
        <v>273</v>
      </c>
      <c r="D79" s="3" t="s">
        <v>266</v>
      </c>
      <c r="E79" s="5">
        <v>1350</v>
      </c>
    </row>
    <row r="80" spans="1:5" ht="25.5">
      <c r="A80" s="3">
        <v>210019</v>
      </c>
      <c r="B80" s="3" t="s">
        <v>274</v>
      </c>
      <c r="C80" s="4" t="s">
        <v>275</v>
      </c>
      <c r="D80" s="3" t="s">
        <v>266</v>
      </c>
      <c r="E80" s="5">
        <v>1200</v>
      </c>
    </row>
    <row r="81" spans="1:5" ht="12.75">
      <c r="A81" s="3">
        <v>210020</v>
      </c>
      <c r="B81" s="3" t="s">
        <v>280</v>
      </c>
      <c r="C81" s="4" t="s">
        <v>281</v>
      </c>
      <c r="D81" s="3" t="s">
        <v>266</v>
      </c>
      <c r="E81" s="5">
        <v>3000</v>
      </c>
    </row>
    <row r="82" spans="1:5" ht="25.5">
      <c r="A82" s="3">
        <v>210021</v>
      </c>
      <c r="B82" s="3" t="s">
        <v>282</v>
      </c>
      <c r="C82" s="4" t="s">
        <v>283</v>
      </c>
      <c r="D82" s="3" t="s">
        <v>266</v>
      </c>
      <c r="E82" s="5">
        <v>3000</v>
      </c>
    </row>
    <row r="83" spans="1:5" ht="25.5">
      <c r="A83" s="3">
        <v>210022</v>
      </c>
      <c r="B83" s="3" t="s">
        <v>284</v>
      </c>
      <c r="C83" s="4" t="s">
        <v>285</v>
      </c>
      <c r="D83" s="3" t="s">
        <v>266</v>
      </c>
      <c r="E83" s="5">
        <v>3000</v>
      </c>
    </row>
    <row r="84" spans="1:5" ht="16.5" customHeight="1">
      <c r="A84" s="237" t="s">
        <v>286</v>
      </c>
      <c r="B84" s="237"/>
      <c r="C84" s="237"/>
      <c r="D84" s="237"/>
      <c r="E84" s="237"/>
    </row>
    <row r="85" spans="1:5" ht="15" customHeight="1">
      <c r="A85" s="3">
        <v>210023</v>
      </c>
      <c r="B85" s="3" t="s">
        <v>300</v>
      </c>
      <c r="C85" s="4" t="s">
        <v>301</v>
      </c>
      <c r="D85" s="3" t="s">
        <v>266</v>
      </c>
      <c r="E85" s="5">
        <v>550</v>
      </c>
    </row>
    <row r="86" spans="1:5" ht="15" customHeight="1">
      <c r="A86" s="3">
        <v>210024</v>
      </c>
      <c r="B86" s="3" t="s">
        <v>306</v>
      </c>
      <c r="C86" s="4" t="s">
        <v>307</v>
      </c>
      <c r="D86" s="3" t="s">
        <v>266</v>
      </c>
      <c r="E86" s="5">
        <v>700</v>
      </c>
    </row>
    <row r="87" spans="1:5" ht="12.75">
      <c r="A87" s="3">
        <v>210025</v>
      </c>
      <c r="B87" s="3" t="s">
        <v>295</v>
      </c>
      <c r="C87" s="4" t="s">
        <v>296</v>
      </c>
      <c r="D87" s="3" t="s">
        <v>266</v>
      </c>
      <c r="E87" s="5">
        <v>600</v>
      </c>
    </row>
    <row r="88" spans="1:5" ht="25.5">
      <c r="A88" s="3">
        <v>210026</v>
      </c>
      <c r="B88" s="3" t="s">
        <v>287</v>
      </c>
      <c r="C88" s="4" t="s">
        <v>288</v>
      </c>
      <c r="D88" s="3" t="s">
        <v>266</v>
      </c>
      <c r="E88" s="5">
        <v>1500</v>
      </c>
    </row>
    <row r="89" spans="1:5" ht="12.75">
      <c r="A89" s="3">
        <v>210027</v>
      </c>
      <c r="B89" s="3" t="s">
        <v>289</v>
      </c>
      <c r="C89" s="4" t="s">
        <v>290</v>
      </c>
      <c r="D89" s="3" t="s">
        <v>266</v>
      </c>
      <c r="E89" s="5">
        <v>2600</v>
      </c>
    </row>
    <row r="90" spans="1:5" ht="12.75">
      <c r="A90" s="3">
        <v>210028</v>
      </c>
      <c r="B90" s="3" t="s">
        <v>293</v>
      </c>
      <c r="C90" s="4" t="s">
        <v>294</v>
      </c>
      <c r="D90" s="3" t="s">
        <v>266</v>
      </c>
      <c r="E90" s="5">
        <v>1050</v>
      </c>
    </row>
    <row r="91" spans="1:5" ht="15" customHeight="1">
      <c r="A91" s="3">
        <v>210029</v>
      </c>
      <c r="B91" s="3" t="s">
        <v>291</v>
      </c>
      <c r="C91" s="4" t="s">
        <v>292</v>
      </c>
      <c r="D91" s="3" t="s">
        <v>266</v>
      </c>
      <c r="E91" s="5">
        <v>1100</v>
      </c>
    </row>
    <row r="92" spans="1:5" ht="12.75">
      <c r="A92" s="3">
        <v>210030</v>
      </c>
      <c r="B92" s="3" t="s">
        <v>297</v>
      </c>
      <c r="C92" s="4" t="s">
        <v>572</v>
      </c>
      <c r="D92" s="3" t="s">
        <v>266</v>
      </c>
      <c r="E92" s="5">
        <v>650</v>
      </c>
    </row>
    <row r="93" spans="1:5" ht="12.75">
      <c r="A93" s="3">
        <v>210031</v>
      </c>
      <c r="B93" s="3" t="s">
        <v>298</v>
      </c>
      <c r="C93" s="4" t="s">
        <v>299</v>
      </c>
      <c r="D93" s="3" t="s">
        <v>266</v>
      </c>
      <c r="E93" s="5">
        <v>650</v>
      </c>
    </row>
    <row r="94" spans="1:5" ht="12.75">
      <c r="A94" s="3">
        <v>210032</v>
      </c>
      <c r="B94" s="3" t="s">
        <v>308</v>
      </c>
      <c r="C94" s="4" t="s">
        <v>309</v>
      </c>
      <c r="D94" s="3" t="s">
        <v>266</v>
      </c>
      <c r="E94" s="5">
        <v>1450</v>
      </c>
    </row>
    <row r="95" spans="1:5" ht="12.75">
      <c r="A95" s="3">
        <v>210033</v>
      </c>
      <c r="B95" s="3" t="s">
        <v>304</v>
      </c>
      <c r="C95" s="4" t="s">
        <v>305</v>
      </c>
      <c r="D95" s="3" t="s">
        <v>266</v>
      </c>
      <c r="E95" s="5">
        <v>750</v>
      </c>
    </row>
    <row r="96" spans="1:5" ht="12.75">
      <c r="A96" s="3">
        <v>210034</v>
      </c>
      <c r="B96" s="3" t="s">
        <v>302</v>
      </c>
      <c r="C96" s="4" t="s">
        <v>303</v>
      </c>
      <c r="D96" s="3" t="s">
        <v>266</v>
      </c>
      <c r="E96" s="5">
        <v>600</v>
      </c>
    </row>
    <row r="97" spans="1:5" ht="15" customHeight="1">
      <c r="A97" s="237" t="s">
        <v>705</v>
      </c>
      <c r="B97" s="237"/>
      <c r="C97" s="237"/>
      <c r="D97" s="237"/>
      <c r="E97" s="237"/>
    </row>
    <row r="98" spans="1:5" ht="43.5" customHeight="1">
      <c r="A98" s="3">
        <v>210036</v>
      </c>
      <c r="B98" s="3" t="s">
        <v>573</v>
      </c>
      <c r="C98" s="4" t="s">
        <v>1592</v>
      </c>
      <c r="D98" s="3" t="s">
        <v>266</v>
      </c>
      <c r="E98" s="5">
        <v>2500</v>
      </c>
    </row>
    <row r="99" spans="1:5" ht="15" customHeight="1">
      <c r="A99" s="3">
        <v>210037</v>
      </c>
      <c r="B99" s="3" t="s">
        <v>320</v>
      </c>
      <c r="C99" s="4" t="s">
        <v>321</v>
      </c>
      <c r="D99" s="3" t="s">
        <v>266</v>
      </c>
      <c r="E99" s="5">
        <v>1300</v>
      </c>
    </row>
    <row r="100" spans="1:5" ht="25.5" customHeight="1">
      <c r="A100" s="3">
        <v>210038</v>
      </c>
      <c r="B100" s="3" t="s">
        <v>318</v>
      </c>
      <c r="C100" s="4" t="s">
        <v>319</v>
      </c>
      <c r="D100" s="3" t="s">
        <v>266</v>
      </c>
      <c r="E100" s="5">
        <v>1300</v>
      </c>
    </row>
    <row r="101" spans="1:5" ht="12.75">
      <c r="A101" s="3">
        <v>210039</v>
      </c>
      <c r="B101" s="3" t="s">
        <v>322</v>
      </c>
      <c r="C101" s="4" t="s">
        <v>323</v>
      </c>
      <c r="D101" s="3" t="s">
        <v>266</v>
      </c>
      <c r="E101" s="5">
        <v>1000</v>
      </c>
    </row>
    <row r="102" spans="1:5" ht="12.75">
      <c r="A102" s="3">
        <v>210040</v>
      </c>
      <c r="B102" s="3" t="s">
        <v>314</v>
      </c>
      <c r="C102" s="4" t="s">
        <v>315</v>
      </c>
      <c r="D102" s="3" t="s">
        <v>266</v>
      </c>
      <c r="E102" s="5">
        <v>650</v>
      </c>
    </row>
    <row r="103" spans="1:5" ht="12.75">
      <c r="A103" s="3">
        <v>210041</v>
      </c>
      <c r="B103" s="3" t="s">
        <v>310</v>
      </c>
      <c r="C103" s="4" t="s">
        <v>311</v>
      </c>
      <c r="D103" s="3" t="s">
        <v>266</v>
      </c>
      <c r="E103" s="5">
        <v>1100</v>
      </c>
    </row>
    <row r="104" spans="1:5" ht="12.75">
      <c r="A104" s="3">
        <v>210042</v>
      </c>
      <c r="B104" s="3" t="s">
        <v>312</v>
      </c>
      <c r="C104" s="4" t="s">
        <v>313</v>
      </c>
      <c r="D104" s="3" t="s">
        <v>266</v>
      </c>
      <c r="E104" s="5">
        <v>1000</v>
      </c>
    </row>
    <row r="105" spans="1:5" ht="12.75">
      <c r="A105" s="3">
        <v>210043</v>
      </c>
      <c r="B105" s="3" t="s">
        <v>316</v>
      </c>
      <c r="C105" s="4" t="s">
        <v>317</v>
      </c>
      <c r="D105" s="3" t="s">
        <v>266</v>
      </c>
      <c r="E105" s="5">
        <v>1500</v>
      </c>
    </row>
    <row r="106" spans="1:5" ht="12.75">
      <c r="A106" s="3">
        <v>210045</v>
      </c>
      <c r="B106" s="3" t="s">
        <v>326</v>
      </c>
      <c r="C106" s="4" t="s">
        <v>327</v>
      </c>
      <c r="D106" s="3" t="s">
        <v>266</v>
      </c>
      <c r="E106" s="5">
        <v>500</v>
      </c>
    </row>
    <row r="107" spans="1:5" ht="12.75">
      <c r="A107" s="3">
        <v>210046</v>
      </c>
      <c r="B107" s="3" t="s">
        <v>324</v>
      </c>
      <c r="C107" s="4" t="s">
        <v>325</v>
      </c>
      <c r="D107" s="3" t="s">
        <v>266</v>
      </c>
      <c r="E107" s="5">
        <v>950</v>
      </c>
    </row>
    <row r="108" spans="1:5" ht="15" customHeight="1">
      <c r="A108" s="237" t="s">
        <v>704</v>
      </c>
      <c r="B108" s="237"/>
      <c r="C108" s="237"/>
      <c r="D108" s="237"/>
      <c r="E108" s="237"/>
    </row>
    <row r="109" spans="1:5" ht="43.5" customHeight="1">
      <c r="A109" s="3">
        <v>210048</v>
      </c>
      <c r="B109" s="3" t="s">
        <v>329</v>
      </c>
      <c r="C109" s="4" t="s">
        <v>1593</v>
      </c>
      <c r="D109" s="3" t="s">
        <v>266</v>
      </c>
      <c r="E109" s="5">
        <v>2600</v>
      </c>
    </row>
    <row r="110" spans="1:5" ht="25.5" customHeight="1">
      <c r="A110" s="3">
        <v>210049</v>
      </c>
      <c r="B110" s="3" t="s">
        <v>574</v>
      </c>
      <c r="C110" s="4" t="s">
        <v>330</v>
      </c>
      <c r="D110" s="3" t="s">
        <v>266</v>
      </c>
      <c r="E110" s="5">
        <v>950</v>
      </c>
    </row>
    <row r="111" spans="1:5" ht="25.5" customHeight="1">
      <c r="A111" s="3">
        <v>210050</v>
      </c>
      <c r="B111" s="3" t="s">
        <v>328</v>
      </c>
      <c r="C111" s="4" t="s">
        <v>575</v>
      </c>
      <c r="D111" s="3" t="s">
        <v>266</v>
      </c>
      <c r="E111" s="5">
        <v>1200</v>
      </c>
    </row>
    <row r="112" spans="1:5" ht="12.75">
      <c r="A112" s="3">
        <v>210051</v>
      </c>
      <c r="B112" s="3" t="s">
        <v>331</v>
      </c>
      <c r="C112" s="4" t="s">
        <v>576</v>
      </c>
      <c r="D112" s="3" t="s">
        <v>266</v>
      </c>
      <c r="E112" s="5">
        <v>1200</v>
      </c>
    </row>
    <row r="113" spans="1:5" ht="12.75">
      <c r="A113" s="3">
        <v>210052</v>
      </c>
      <c r="B113" s="3" t="s">
        <v>332</v>
      </c>
      <c r="C113" s="4" t="s">
        <v>333</v>
      </c>
      <c r="D113" s="3" t="s">
        <v>266</v>
      </c>
      <c r="E113" s="5">
        <v>1000</v>
      </c>
    </row>
    <row r="114" spans="1:5" ht="12.75">
      <c r="A114" s="3">
        <v>210053</v>
      </c>
      <c r="B114" s="3" t="s">
        <v>353</v>
      </c>
      <c r="C114" s="4" t="s">
        <v>354</v>
      </c>
      <c r="D114" s="3" t="s">
        <v>266</v>
      </c>
      <c r="E114" s="5">
        <v>800</v>
      </c>
    </row>
    <row r="115" spans="1:5" ht="12.75">
      <c r="A115" s="3">
        <v>210054</v>
      </c>
      <c r="B115" s="3" t="s">
        <v>334</v>
      </c>
      <c r="C115" s="4" t="s">
        <v>335</v>
      </c>
      <c r="D115" s="3" t="s">
        <v>266</v>
      </c>
      <c r="E115" s="5">
        <v>1900</v>
      </c>
    </row>
    <row r="116" spans="1:5" ht="25.5">
      <c r="A116" s="3">
        <v>210055</v>
      </c>
      <c r="B116" s="3" t="s">
        <v>336</v>
      </c>
      <c r="C116" s="4" t="s">
        <v>337</v>
      </c>
      <c r="D116" s="3" t="s">
        <v>266</v>
      </c>
      <c r="E116" s="5">
        <v>2100</v>
      </c>
    </row>
    <row r="117" spans="1:5" ht="25.5">
      <c r="A117" s="3">
        <v>210056</v>
      </c>
      <c r="B117" s="3" t="s">
        <v>338</v>
      </c>
      <c r="C117" s="4" t="s">
        <v>339</v>
      </c>
      <c r="D117" s="3" t="s">
        <v>266</v>
      </c>
      <c r="E117" s="5">
        <v>2600</v>
      </c>
    </row>
    <row r="118" spans="1:5" ht="25.5">
      <c r="A118" s="3">
        <v>210057</v>
      </c>
      <c r="B118" s="3" t="s">
        <v>340</v>
      </c>
      <c r="C118" s="4" t="s">
        <v>341</v>
      </c>
      <c r="D118" s="3" t="s">
        <v>266</v>
      </c>
      <c r="E118" s="5">
        <v>2300</v>
      </c>
    </row>
    <row r="119" spans="1:5" ht="25.5">
      <c r="A119" s="3">
        <v>210058</v>
      </c>
      <c r="B119" s="3" t="s">
        <v>342</v>
      </c>
      <c r="C119" s="4" t="s">
        <v>343</v>
      </c>
      <c r="D119" s="3" t="s">
        <v>266</v>
      </c>
      <c r="E119" s="5">
        <v>2700</v>
      </c>
    </row>
    <row r="120" spans="1:5" ht="25.5">
      <c r="A120" s="3">
        <v>210059</v>
      </c>
      <c r="B120" s="3" t="s">
        <v>344</v>
      </c>
      <c r="C120" s="4" t="s">
        <v>345</v>
      </c>
      <c r="D120" s="3" t="s">
        <v>266</v>
      </c>
      <c r="E120" s="5">
        <v>2800</v>
      </c>
    </row>
    <row r="121" spans="1:5" ht="25.5">
      <c r="A121" s="3">
        <v>210060</v>
      </c>
      <c r="B121" s="3" t="s">
        <v>346</v>
      </c>
      <c r="C121" s="4" t="s">
        <v>347</v>
      </c>
      <c r="D121" s="3" t="s">
        <v>266</v>
      </c>
      <c r="E121" s="195">
        <v>3300</v>
      </c>
    </row>
    <row r="122" spans="1:5" ht="25.5">
      <c r="A122" s="235">
        <v>210061</v>
      </c>
      <c r="B122" s="235" t="s">
        <v>348</v>
      </c>
      <c r="C122" s="4" t="s">
        <v>349</v>
      </c>
      <c r="D122" s="236" t="s">
        <v>266</v>
      </c>
      <c r="E122" s="195">
        <v>1300</v>
      </c>
    </row>
    <row r="123" spans="1:5" ht="25.5">
      <c r="A123" s="235"/>
      <c r="B123" s="235"/>
      <c r="C123" s="4" t="s">
        <v>350</v>
      </c>
      <c r="D123" s="236"/>
      <c r="E123" s="206"/>
    </row>
    <row r="124" spans="1:5" ht="25.5">
      <c r="A124" s="235">
        <v>210062</v>
      </c>
      <c r="B124" s="235" t="s">
        <v>351</v>
      </c>
      <c r="C124" s="4" t="s">
        <v>349</v>
      </c>
      <c r="D124" s="236" t="s">
        <v>266</v>
      </c>
      <c r="E124" s="195">
        <v>1700</v>
      </c>
    </row>
    <row r="125" spans="1:5" ht="25.5">
      <c r="A125" s="235"/>
      <c r="B125" s="235"/>
      <c r="C125" s="4" t="s">
        <v>352</v>
      </c>
      <c r="D125" s="236"/>
      <c r="E125" s="194"/>
    </row>
    <row r="126" spans="1:5" ht="15" customHeight="1">
      <c r="A126" s="237" t="s">
        <v>702</v>
      </c>
      <c r="B126" s="237"/>
      <c r="C126" s="237"/>
      <c r="D126" s="237"/>
      <c r="E126" s="239"/>
    </row>
    <row r="127" spans="1:5" ht="15" customHeight="1">
      <c r="A127" s="3">
        <v>210063</v>
      </c>
      <c r="B127" s="3" t="s">
        <v>577</v>
      </c>
      <c r="C127" s="4" t="s">
        <v>374</v>
      </c>
      <c r="D127" s="3" t="s">
        <v>266</v>
      </c>
      <c r="E127" s="5">
        <v>1500</v>
      </c>
    </row>
    <row r="128" spans="1:5" ht="15" customHeight="1">
      <c r="A128" s="3">
        <v>210064</v>
      </c>
      <c r="B128" s="3" t="s">
        <v>366</v>
      </c>
      <c r="C128" s="4" t="s">
        <v>372</v>
      </c>
      <c r="D128" s="3" t="s">
        <v>266</v>
      </c>
      <c r="E128" s="5">
        <v>2000</v>
      </c>
    </row>
    <row r="129" spans="1:5" ht="15" customHeight="1">
      <c r="A129" s="3">
        <v>210065</v>
      </c>
      <c r="B129" s="3" t="s">
        <v>364</v>
      </c>
      <c r="C129" s="4" t="s">
        <v>365</v>
      </c>
      <c r="D129" s="3" t="s">
        <v>266</v>
      </c>
      <c r="E129" s="5">
        <v>1800</v>
      </c>
    </row>
    <row r="130" spans="1:5" ht="12.75">
      <c r="A130" s="3">
        <v>210066</v>
      </c>
      <c r="B130" s="3" t="s">
        <v>368</v>
      </c>
      <c r="C130" s="4" t="s">
        <v>373</v>
      </c>
      <c r="D130" s="3" t="s">
        <v>266</v>
      </c>
      <c r="E130" s="5">
        <v>2200</v>
      </c>
    </row>
    <row r="131" spans="1:5" ht="12.75">
      <c r="A131" s="3">
        <v>210067</v>
      </c>
      <c r="B131" s="3" t="s">
        <v>370</v>
      </c>
      <c r="C131" s="4" t="s">
        <v>375</v>
      </c>
      <c r="D131" s="3" t="s">
        <v>266</v>
      </c>
      <c r="E131" s="5">
        <v>1500</v>
      </c>
    </row>
    <row r="132" spans="1:5" ht="12.75">
      <c r="A132" s="3">
        <v>210068</v>
      </c>
      <c r="B132" s="3" t="s">
        <v>578</v>
      </c>
      <c r="C132" s="4" t="s">
        <v>363</v>
      </c>
      <c r="D132" s="3" t="s">
        <v>266</v>
      </c>
      <c r="E132" s="5">
        <v>1900</v>
      </c>
    </row>
    <row r="133" spans="1:5" ht="12.75">
      <c r="A133" s="3">
        <v>210069</v>
      </c>
      <c r="B133" s="18" t="s">
        <v>579</v>
      </c>
      <c r="C133" s="4" t="s">
        <v>367</v>
      </c>
      <c r="D133" s="3" t="s">
        <v>266</v>
      </c>
      <c r="E133" s="5">
        <v>950</v>
      </c>
    </row>
    <row r="134" spans="1:5" ht="12.75">
      <c r="A134" s="3">
        <v>210070</v>
      </c>
      <c r="B134" s="3" t="s">
        <v>359</v>
      </c>
      <c r="C134" s="4" t="s">
        <v>360</v>
      </c>
      <c r="D134" s="3" t="s">
        <v>266</v>
      </c>
      <c r="E134" s="5">
        <v>2100</v>
      </c>
    </row>
    <row r="135" spans="1:5" ht="12.75">
      <c r="A135" s="3">
        <v>210071</v>
      </c>
      <c r="B135" s="3" t="s">
        <v>355</v>
      </c>
      <c r="C135" s="4" t="s">
        <v>356</v>
      </c>
      <c r="D135" s="3" t="s">
        <v>266</v>
      </c>
      <c r="E135" s="5">
        <v>2200</v>
      </c>
    </row>
    <row r="136" spans="1:5" ht="25.5">
      <c r="A136" s="3">
        <v>210072</v>
      </c>
      <c r="B136" s="3" t="s">
        <v>361</v>
      </c>
      <c r="C136" s="4" t="s">
        <v>362</v>
      </c>
      <c r="D136" s="3" t="s">
        <v>266</v>
      </c>
      <c r="E136" s="5">
        <v>2000</v>
      </c>
    </row>
    <row r="137" spans="1:5" ht="12.75">
      <c r="A137" s="3">
        <v>210073</v>
      </c>
      <c r="B137" s="3" t="s">
        <v>581</v>
      </c>
      <c r="C137" s="4" t="s">
        <v>371</v>
      </c>
      <c r="D137" s="3" t="s">
        <v>266</v>
      </c>
      <c r="E137" s="5">
        <v>2400</v>
      </c>
    </row>
    <row r="138" spans="1:5" ht="12.75">
      <c r="A138" s="3">
        <v>210074</v>
      </c>
      <c r="B138" s="15" t="s">
        <v>580</v>
      </c>
      <c r="C138" s="19" t="s">
        <v>369</v>
      </c>
      <c r="D138" s="3" t="s">
        <v>266</v>
      </c>
      <c r="E138" s="5">
        <v>2100</v>
      </c>
    </row>
    <row r="139" spans="1:5" ht="12.75">
      <c r="A139" s="3">
        <v>210075</v>
      </c>
      <c r="B139" s="3" t="s">
        <v>357</v>
      </c>
      <c r="C139" s="4" t="s">
        <v>358</v>
      </c>
      <c r="D139" s="3" t="s">
        <v>266</v>
      </c>
      <c r="E139" s="5">
        <v>1900</v>
      </c>
    </row>
    <row r="140" spans="1:5" ht="12.75">
      <c r="A140" s="20">
        <v>210076</v>
      </c>
      <c r="B140" s="20" t="s">
        <v>1602</v>
      </c>
      <c r="C140" s="21" t="s">
        <v>1601</v>
      </c>
      <c r="D140" s="3" t="s">
        <v>266</v>
      </c>
      <c r="E140" s="5">
        <v>1500</v>
      </c>
    </row>
    <row r="141" spans="1:5" ht="14.25" customHeight="1">
      <c r="A141" s="240" t="s">
        <v>703</v>
      </c>
      <c r="B141" s="240"/>
      <c r="C141" s="240"/>
      <c r="D141" s="240"/>
      <c r="E141" s="240"/>
    </row>
    <row r="142" spans="1:6" ht="17.25" customHeight="1">
      <c r="A142" s="237" t="s">
        <v>389</v>
      </c>
      <c r="B142" s="237"/>
      <c r="C142" s="237"/>
      <c r="D142" s="237"/>
      <c r="E142" s="237"/>
      <c r="F142" s="207"/>
    </row>
    <row r="143" spans="1:6" ht="12.75">
      <c r="A143" s="3">
        <v>160015</v>
      </c>
      <c r="B143" s="3" t="s">
        <v>583</v>
      </c>
      <c r="C143" s="4" t="s">
        <v>481</v>
      </c>
      <c r="D143" s="3" t="s">
        <v>266</v>
      </c>
      <c r="E143" s="5">
        <v>1140</v>
      </c>
      <c r="F143" s="207"/>
    </row>
    <row r="144" spans="1:6" ht="12.75">
      <c r="A144" s="3">
        <v>160016</v>
      </c>
      <c r="B144" s="3" t="s">
        <v>392</v>
      </c>
      <c r="C144" s="4" t="s">
        <v>393</v>
      </c>
      <c r="D144" s="3" t="s">
        <v>266</v>
      </c>
      <c r="E144" s="5">
        <v>1560</v>
      </c>
      <c r="F144" s="207"/>
    </row>
    <row r="145" spans="1:6" ht="12.75">
      <c r="A145" s="3">
        <v>160017</v>
      </c>
      <c r="B145" s="3" t="s">
        <v>582</v>
      </c>
      <c r="C145" s="4" t="s">
        <v>395</v>
      </c>
      <c r="D145" s="3" t="s">
        <v>266</v>
      </c>
      <c r="E145" s="5">
        <v>1560</v>
      </c>
      <c r="F145" s="207"/>
    </row>
    <row r="146" spans="1:6" ht="12.75">
      <c r="A146" s="3">
        <v>160018</v>
      </c>
      <c r="B146" s="3" t="s">
        <v>394</v>
      </c>
      <c r="C146" s="4" t="s">
        <v>397</v>
      </c>
      <c r="D146" s="3" t="s">
        <v>266</v>
      </c>
      <c r="E146" s="5">
        <v>720</v>
      </c>
      <c r="F146" s="207"/>
    </row>
    <row r="147" spans="1:6" ht="12.75">
      <c r="A147" s="3">
        <v>160019</v>
      </c>
      <c r="B147" s="3" t="s">
        <v>396</v>
      </c>
      <c r="C147" s="4" t="s">
        <v>398</v>
      </c>
      <c r="D147" s="3" t="s">
        <v>266</v>
      </c>
      <c r="E147" s="5">
        <v>1320</v>
      </c>
      <c r="F147" s="207"/>
    </row>
    <row r="148" spans="1:6" ht="12.75">
      <c r="A148" s="3">
        <v>160020</v>
      </c>
      <c r="B148" s="3" t="s">
        <v>584</v>
      </c>
      <c r="C148" s="4" t="s">
        <v>400</v>
      </c>
      <c r="D148" s="3" t="s">
        <v>266</v>
      </c>
      <c r="E148" s="5">
        <v>840</v>
      </c>
      <c r="F148" s="207"/>
    </row>
    <row r="149" spans="1:6" ht="12.75">
      <c r="A149" s="3">
        <v>160021</v>
      </c>
      <c r="B149" s="3" t="s">
        <v>399</v>
      </c>
      <c r="C149" s="4" t="s">
        <v>585</v>
      </c>
      <c r="D149" s="3" t="s">
        <v>266</v>
      </c>
      <c r="E149" s="5">
        <v>2040</v>
      </c>
      <c r="F149" s="207"/>
    </row>
    <row r="150" spans="1:6" ht="12.75">
      <c r="A150" s="3">
        <v>160022</v>
      </c>
      <c r="B150" s="3" t="s">
        <v>401</v>
      </c>
      <c r="C150" s="4" t="s">
        <v>1999</v>
      </c>
      <c r="D150" s="3" t="s">
        <v>266</v>
      </c>
      <c r="E150" s="5">
        <v>1200</v>
      </c>
      <c r="F150" s="207"/>
    </row>
    <row r="151" spans="1:6" ht="12.75">
      <c r="A151" s="3">
        <v>160023</v>
      </c>
      <c r="B151" s="3" t="s">
        <v>586</v>
      </c>
      <c r="C151" s="4" t="s">
        <v>403</v>
      </c>
      <c r="D151" s="3" t="s">
        <v>266</v>
      </c>
      <c r="E151" s="5">
        <v>1560</v>
      </c>
      <c r="F151" s="207"/>
    </row>
    <row r="152" spans="1:6" ht="12.75">
      <c r="A152" s="3">
        <v>160024</v>
      </c>
      <c r="B152" s="3" t="s">
        <v>402</v>
      </c>
      <c r="C152" s="4" t="s">
        <v>405</v>
      </c>
      <c r="D152" s="3" t="s">
        <v>266</v>
      </c>
      <c r="E152" s="5">
        <v>1080</v>
      </c>
      <c r="F152" s="207"/>
    </row>
    <row r="153" spans="1:6" ht="12.75">
      <c r="A153" s="3">
        <v>160025</v>
      </c>
      <c r="B153" s="3" t="s">
        <v>404</v>
      </c>
      <c r="C153" s="4" t="s">
        <v>407</v>
      </c>
      <c r="D153" s="3" t="s">
        <v>266</v>
      </c>
      <c r="E153" s="5">
        <v>1200</v>
      </c>
      <c r="F153" s="207"/>
    </row>
    <row r="154" spans="1:6" ht="25.5">
      <c r="A154" s="3">
        <v>160026</v>
      </c>
      <c r="B154" s="3" t="s">
        <v>406</v>
      </c>
      <c r="C154" s="4" t="s">
        <v>1996</v>
      </c>
      <c r="D154" s="3" t="s">
        <v>266</v>
      </c>
      <c r="E154" s="5">
        <v>3000</v>
      </c>
      <c r="F154" s="207"/>
    </row>
    <row r="155" spans="1:6" ht="12.75">
      <c r="A155" s="3">
        <v>160027</v>
      </c>
      <c r="B155" s="3" t="s">
        <v>408</v>
      </c>
      <c r="C155" s="4" t="s">
        <v>409</v>
      </c>
      <c r="D155" s="3" t="s">
        <v>266</v>
      </c>
      <c r="E155" s="5">
        <v>840</v>
      </c>
      <c r="F155" s="207"/>
    </row>
    <row r="156" spans="1:6" ht="12.75">
      <c r="A156" s="3">
        <v>160028</v>
      </c>
      <c r="B156" s="3" t="s">
        <v>410</v>
      </c>
      <c r="C156" s="4" t="s">
        <v>411</v>
      </c>
      <c r="D156" s="3" t="s">
        <v>266</v>
      </c>
      <c r="E156" s="5">
        <v>1320</v>
      </c>
      <c r="F156" s="207"/>
    </row>
    <row r="157" spans="1:6" ht="12.75">
      <c r="A157" s="3">
        <v>160029</v>
      </c>
      <c r="B157" s="3" t="s">
        <v>412</v>
      </c>
      <c r="C157" s="4" t="s">
        <v>413</v>
      </c>
      <c r="D157" s="3" t="s">
        <v>266</v>
      </c>
      <c r="E157" s="5">
        <v>1200</v>
      </c>
      <c r="F157" s="207"/>
    </row>
    <row r="158" spans="1:6" ht="12.75">
      <c r="A158" s="3">
        <v>160030</v>
      </c>
      <c r="B158" s="3" t="s">
        <v>416</v>
      </c>
      <c r="C158" s="4" t="s">
        <v>1997</v>
      </c>
      <c r="D158" s="3" t="s">
        <v>266</v>
      </c>
      <c r="E158" s="5">
        <v>1560</v>
      </c>
      <c r="F158" s="207"/>
    </row>
    <row r="159" spans="1:6" ht="12.75">
      <c r="A159" s="3">
        <v>160031</v>
      </c>
      <c r="B159" s="3" t="s">
        <v>390</v>
      </c>
      <c r="C159" s="4" t="s">
        <v>391</v>
      </c>
      <c r="D159" s="3" t="s">
        <v>266</v>
      </c>
      <c r="E159" s="5">
        <v>720</v>
      </c>
      <c r="F159" s="207"/>
    </row>
    <row r="160" spans="1:6" ht="12.75">
      <c r="A160" s="3">
        <v>160032</v>
      </c>
      <c r="B160" s="3" t="s">
        <v>591</v>
      </c>
      <c r="C160" s="4" t="s">
        <v>418</v>
      </c>
      <c r="D160" s="3" t="s">
        <v>266</v>
      </c>
      <c r="E160" s="5">
        <v>1320</v>
      </c>
      <c r="F160" s="207"/>
    </row>
    <row r="161" spans="1:6" ht="12.75">
      <c r="A161" s="3">
        <v>160033</v>
      </c>
      <c r="B161" s="3" t="s">
        <v>587</v>
      </c>
      <c r="C161" s="4" t="s">
        <v>419</v>
      </c>
      <c r="D161" s="3" t="s">
        <v>266</v>
      </c>
      <c r="E161" s="5">
        <v>960</v>
      </c>
      <c r="F161" s="207"/>
    </row>
    <row r="162" spans="1:6" ht="12.75">
      <c r="A162" s="3">
        <v>160034</v>
      </c>
      <c r="B162" s="3" t="s">
        <v>414</v>
      </c>
      <c r="C162" s="4" t="s">
        <v>420</v>
      </c>
      <c r="D162" s="3" t="s">
        <v>266</v>
      </c>
      <c r="E162" s="5">
        <v>960</v>
      </c>
      <c r="F162" s="207"/>
    </row>
    <row r="163" spans="1:6" ht="12.75">
      <c r="A163" s="3">
        <v>160035</v>
      </c>
      <c r="B163" s="3" t="s">
        <v>417</v>
      </c>
      <c r="C163" s="4" t="s">
        <v>1998</v>
      </c>
      <c r="D163" s="3" t="s">
        <v>266</v>
      </c>
      <c r="E163" s="5">
        <v>1080</v>
      </c>
      <c r="F163" s="207"/>
    </row>
    <row r="164" spans="1:6" ht="12.75">
      <c r="A164" s="3">
        <v>160036</v>
      </c>
      <c r="B164" s="3" t="s">
        <v>588</v>
      </c>
      <c r="C164" s="4" t="s">
        <v>415</v>
      </c>
      <c r="D164" s="3" t="s">
        <v>266</v>
      </c>
      <c r="E164" s="5">
        <v>840</v>
      </c>
      <c r="F164" s="207"/>
    </row>
    <row r="165" spans="1:6" ht="12.75">
      <c r="A165" s="3">
        <v>160037</v>
      </c>
      <c r="B165" s="3" t="s">
        <v>589</v>
      </c>
      <c r="C165" s="4" t="s">
        <v>590</v>
      </c>
      <c r="D165" s="3" t="s">
        <v>266</v>
      </c>
      <c r="E165" s="5">
        <v>960</v>
      </c>
      <c r="F165" s="207"/>
    </row>
    <row r="166" spans="1:6" ht="12.75">
      <c r="A166" s="3">
        <v>160038</v>
      </c>
      <c r="B166" s="3" t="s">
        <v>421</v>
      </c>
      <c r="C166" s="4" t="s">
        <v>422</v>
      </c>
      <c r="D166" s="3" t="s">
        <v>266</v>
      </c>
      <c r="E166" s="5">
        <v>1080</v>
      </c>
      <c r="F166" s="207"/>
    </row>
    <row r="167" spans="1:6" ht="12.75">
      <c r="A167" s="3">
        <v>160039</v>
      </c>
      <c r="B167" s="3" t="s">
        <v>423</v>
      </c>
      <c r="C167" s="4" t="s">
        <v>592</v>
      </c>
      <c r="D167" s="3" t="s">
        <v>266</v>
      </c>
      <c r="E167" s="5">
        <v>840</v>
      </c>
      <c r="F167" s="207"/>
    </row>
    <row r="168" spans="1:6" ht="12.75">
      <c r="A168" s="3">
        <v>160040</v>
      </c>
      <c r="B168" s="3" t="s">
        <v>424</v>
      </c>
      <c r="C168" s="4" t="s">
        <v>425</v>
      </c>
      <c r="D168" s="3" t="s">
        <v>266</v>
      </c>
      <c r="E168" s="5">
        <v>720</v>
      </c>
      <c r="F168" s="207"/>
    </row>
    <row r="169" spans="1:6" ht="12.75">
      <c r="A169" s="3">
        <v>160041</v>
      </c>
      <c r="B169" s="3" t="s">
        <v>593</v>
      </c>
      <c r="C169" s="4" t="s">
        <v>426</v>
      </c>
      <c r="D169" s="3" t="s">
        <v>266</v>
      </c>
      <c r="E169" s="5">
        <v>840</v>
      </c>
      <c r="F169" s="207"/>
    </row>
    <row r="170" spans="1:6" ht="12.75">
      <c r="A170" s="3">
        <v>160042</v>
      </c>
      <c r="B170" s="3" t="s">
        <v>427</v>
      </c>
      <c r="C170" s="4" t="s">
        <v>428</v>
      </c>
      <c r="D170" s="3" t="s">
        <v>266</v>
      </c>
      <c r="E170" s="5">
        <v>840</v>
      </c>
      <c r="F170" s="207"/>
    </row>
    <row r="171" spans="1:6" ht="12.75">
      <c r="A171" s="3">
        <v>160043</v>
      </c>
      <c r="B171" s="3" t="s">
        <v>429</v>
      </c>
      <c r="C171" s="4" t="s">
        <v>430</v>
      </c>
      <c r="D171" s="3" t="s">
        <v>266</v>
      </c>
      <c r="E171" s="5">
        <v>720</v>
      </c>
      <c r="F171" s="207"/>
    </row>
    <row r="172" spans="1:6" ht="12.75">
      <c r="A172" s="3">
        <v>160044</v>
      </c>
      <c r="B172" s="3" t="s">
        <v>431</v>
      </c>
      <c r="C172" s="4" t="s">
        <v>432</v>
      </c>
      <c r="D172" s="3" t="s">
        <v>266</v>
      </c>
      <c r="E172" s="5">
        <v>840</v>
      </c>
      <c r="F172" s="207"/>
    </row>
    <row r="173" spans="1:6" ht="12.75">
      <c r="A173" s="3">
        <v>160045</v>
      </c>
      <c r="B173" s="3" t="s">
        <v>433</v>
      </c>
      <c r="C173" s="4" t="s">
        <v>434</v>
      </c>
      <c r="D173" s="3" t="s">
        <v>266</v>
      </c>
      <c r="E173" s="5">
        <v>2640</v>
      </c>
      <c r="F173" s="207"/>
    </row>
    <row r="174" spans="1:6" ht="12.75">
      <c r="A174" s="3">
        <v>160046</v>
      </c>
      <c r="B174" s="3" t="s">
        <v>594</v>
      </c>
      <c r="C174" s="4" t="s">
        <v>435</v>
      </c>
      <c r="D174" s="3" t="s">
        <v>266</v>
      </c>
      <c r="E174" s="5">
        <v>660</v>
      </c>
      <c r="F174" s="207"/>
    </row>
    <row r="175" spans="1:6" ht="12.75">
      <c r="A175" s="3">
        <v>160047</v>
      </c>
      <c r="B175" s="3" t="s">
        <v>595</v>
      </c>
      <c r="C175" s="4" t="s">
        <v>436</v>
      </c>
      <c r="D175" s="3" t="s">
        <v>266</v>
      </c>
      <c r="E175" s="5">
        <v>720</v>
      </c>
      <c r="F175" s="207"/>
    </row>
    <row r="176" spans="1:6" ht="12.75">
      <c r="A176" s="3">
        <v>160048</v>
      </c>
      <c r="B176" s="3" t="s">
        <v>437</v>
      </c>
      <c r="C176" s="4" t="s">
        <v>438</v>
      </c>
      <c r="D176" s="3" t="s">
        <v>266</v>
      </c>
      <c r="E176" s="5">
        <v>840</v>
      </c>
      <c r="F176" s="207"/>
    </row>
    <row r="177" spans="1:6" ht="12.75">
      <c r="A177" s="3">
        <v>160049</v>
      </c>
      <c r="B177" s="3" t="s">
        <v>596</v>
      </c>
      <c r="C177" s="4" t="s">
        <v>440</v>
      </c>
      <c r="D177" s="3" t="s">
        <v>266</v>
      </c>
      <c r="E177" s="5">
        <v>1200</v>
      </c>
      <c r="F177" s="207"/>
    </row>
    <row r="178" spans="1:6" ht="12.75">
      <c r="A178" s="3">
        <v>160050</v>
      </c>
      <c r="B178" s="3" t="s">
        <v>439</v>
      </c>
      <c r="C178" s="4" t="s">
        <v>442</v>
      </c>
      <c r="D178" s="3" t="s">
        <v>266</v>
      </c>
      <c r="E178" s="5">
        <v>1320</v>
      </c>
      <c r="F178" s="207"/>
    </row>
    <row r="179" spans="1:6" ht="12.75">
      <c r="A179" s="3">
        <v>160051</v>
      </c>
      <c r="B179" s="3" t="s">
        <v>441</v>
      </c>
      <c r="C179" s="4" t="s">
        <v>443</v>
      </c>
      <c r="D179" s="3" t="s">
        <v>266</v>
      </c>
      <c r="E179" s="5">
        <v>1320</v>
      </c>
      <c r="F179" s="207"/>
    </row>
    <row r="180" spans="1:6" ht="12.75">
      <c r="A180" s="3">
        <v>160052</v>
      </c>
      <c r="B180" s="3" t="s">
        <v>597</v>
      </c>
      <c r="C180" s="4" t="s">
        <v>446</v>
      </c>
      <c r="D180" s="3" t="s">
        <v>266</v>
      </c>
      <c r="E180" s="5">
        <v>960</v>
      </c>
      <c r="F180" s="207"/>
    </row>
    <row r="181" spans="1:6" ht="12.75">
      <c r="A181" s="3">
        <v>160053</v>
      </c>
      <c r="B181" s="3" t="s">
        <v>598</v>
      </c>
      <c r="C181" s="4" t="s">
        <v>599</v>
      </c>
      <c r="D181" s="3" t="s">
        <v>266</v>
      </c>
      <c r="E181" s="5">
        <v>1080</v>
      </c>
      <c r="F181" s="207"/>
    </row>
    <row r="182" spans="1:6" ht="12.75">
      <c r="A182" s="3">
        <v>160054</v>
      </c>
      <c r="B182" s="3" t="s">
        <v>444</v>
      </c>
      <c r="C182" s="4" t="s">
        <v>447</v>
      </c>
      <c r="D182" s="3" t="s">
        <v>266</v>
      </c>
      <c r="E182" s="5">
        <v>960</v>
      </c>
      <c r="F182" s="207"/>
    </row>
    <row r="183" spans="1:6" ht="12.75">
      <c r="A183" s="3">
        <v>160055</v>
      </c>
      <c r="B183" s="3" t="s">
        <v>445</v>
      </c>
      <c r="C183" s="4" t="s">
        <v>448</v>
      </c>
      <c r="D183" s="3" t="s">
        <v>266</v>
      </c>
      <c r="E183" s="5">
        <v>960</v>
      </c>
      <c r="F183" s="207"/>
    </row>
    <row r="184" spans="1:6" ht="12.75">
      <c r="A184" s="3">
        <v>160056</v>
      </c>
      <c r="B184" s="3" t="s">
        <v>600</v>
      </c>
      <c r="C184" s="4" t="s">
        <v>449</v>
      </c>
      <c r="D184" s="3" t="s">
        <v>266</v>
      </c>
      <c r="E184" s="5">
        <v>840</v>
      </c>
      <c r="F184" s="207"/>
    </row>
    <row r="185" spans="1:6" ht="12.75">
      <c r="A185" s="3">
        <v>160057</v>
      </c>
      <c r="B185" s="3" t="s">
        <v>450</v>
      </c>
      <c r="C185" s="4" t="s">
        <v>451</v>
      </c>
      <c r="D185" s="3" t="s">
        <v>266</v>
      </c>
      <c r="E185" s="5">
        <v>840</v>
      </c>
      <c r="F185" s="207"/>
    </row>
    <row r="186" spans="1:6" ht="12.75">
      <c r="A186" s="3">
        <v>160058</v>
      </c>
      <c r="B186" s="3" t="s">
        <v>452</v>
      </c>
      <c r="C186" s="4" t="s">
        <v>453</v>
      </c>
      <c r="D186" s="3" t="s">
        <v>266</v>
      </c>
      <c r="E186" s="5">
        <v>840</v>
      </c>
      <c r="F186" s="207"/>
    </row>
    <row r="187" spans="1:6" ht="12.75">
      <c r="A187" s="3">
        <v>160059</v>
      </c>
      <c r="B187" s="3" t="s">
        <v>601</v>
      </c>
      <c r="C187" s="4" t="s">
        <v>458</v>
      </c>
      <c r="D187" s="3" t="s">
        <v>266</v>
      </c>
      <c r="E187" s="5">
        <v>720</v>
      </c>
      <c r="F187" s="207"/>
    </row>
    <row r="188" spans="1:6" ht="12.75">
      <c r="A188" s="3">
        <v>160060</v>
      </c>
      <c r="B188" s="3" t="s">
        <v>454</v>
      </c>
      <c r="C188" s="4" t="s">
        <v>455</v>
      </c>
      <c r="D188" s="3" t="s">
        <v>266</v>
      </c>
      <c r="E188" s="5">
        <v>840</v>
      </c>
      <c r="F188" s="207"/>
    </row>
    <row r="189" spans="1:6" ht="12.75">
      <c r="A189" s="3">
        <v>160061</v>
      </c>
      <c r="B189" s="3" t="s">
        <v>456</v>
      </c>
      <c r="C189" s="4" t="s">
        <v>457</v>
      </c>
      <c r="D189" s="3" t="s">
        <v>266</v>
      </c>
      <c r="E189" s="5">
        <v>840</v>
      </c>
      <c r="F189" s="207"/>
    </row>
    <row r="190" spans="1:6" ht="12.75">
      <c r="A190" s="3">
        <v>160062</v>
      </c>
      <c r="B190" s="3" t="s">
        <v>459</v>
      </c>
      <c r="C190" s="4" t="s">
        <v>460</v>
      </c>
      <c r="D190" s="3" t="s">
        <v>266</v>
      </c>
      <c r="E190" s="5">
        <v>840</v>
      </c>
      <c r="F190" s="207"/>
    </row>
    <row r="191" spans="1:6" ht="12.75">
      <c r="A191" s="3">
        <v>160063</v>
      </c>
      <c r="B191" s="3" t="s">
        <v>462</v>
      </c>
      <c r="C191" s="4" t="s">
        <v>463</v>
      </c>
      <c r="D191" s="3" t="s">
        <v>266</v>
      </c>
      <c r="E191" s="5">
        <v>840</v>
      </c>
      <c r="F191" s="207"/>
    </row>
    <row r="192" spans="1:6" ht="12.75">
      <c r="A192" s="3">
        <v>160064</v>
      </c>
      <c r="B192" s="3" t="s">
        <v>464</v>
      </c>
      <c r="C192" s="4" t="s">
        <v>465</v>
      </c>
      <c r="D192" s="3" t="s">
        <v>266</v>
      </c>
      <c r="E192" s="5">
        <v>1560</v>
      </c>
      <c r="F192" s="207"/>
    </row>
    <row r="193" spans="1:6" ht="12.75">
      <c r="A193" s="3">
        <v>160065</v>
      </c>
      <c r="B193" s="3" t="s">
        <v>466</v>
      </c>
      <c r="C193" s="4" t="s">
        <v>467</v>
      </c>
      <c r="D193" s="3" t="s">
        <v>266</v>
      </c>
      <c r="E193" s="5">
        <v>1680</v>
      </c>
      <c r="F193" s="207"/>
    </row>
    <row r="194" spans="1:6" ht="25.5">
      <c r="A194" s="3">
        <v>160066</v>
      </c>
      <c r="B194" s="3" t="s">
        <v>468</v>
      </c>
      <c r="C194" s="4" t="s">
        <v>469</v>
      </c>
      <c r="D194" s="3" t="s">
        <v>266</v>
      </c>
      <c r="E194" s="5">
        <v>2400</v>
      </c>
      <c r="F194" s="207"/>
    </row>
    <row r="195" spans="1:6" ht="12.75">
      <c r="A195" s="3">
        <v>160067</v>
      </c>
      <c r="B195" s="3" t="s">
        <v>602</v>
      </c>
      <c r="C195" s="4" t="s">
        <v>470</v>
      </c>
      <c r="D195" s="3" t="s">
        <v>266</v>
      </c>
      <c r="E195" s="5">
        <v>2400</v>
      </c>
      <c r="F195" s="207"/>
    </row>
    <row r="196" spans="1:6" ht="12.75">
      <c r="A196" s="3">
        <v>160068</v>
      </c>
      <c r="B196" s="3" t="s">
        <v>471</v>
      </c>
      <c r="C196" s="4" t="s">
        <v>472</v>
      </c>
      <c r="D196" s="3" t="s">
        <v>266</v>
      </c>
      <c r="E196" s="5">
        <v>1200</v>
      </c>
      <c r="F196" s="207"/>
    </row>
    <row r="197" spans="1:6" ht="12.75">
      <c r="A197" s="3">
        <v>160069</v>
      </c>
      <c r="B197" s="3" t="s">
        <v>473</v>
      </c>
      <c r="C197" s="4" t="s">
        <v>474</v>
      </c>
      <c r="D197" s="3" t="s">
        <v>266</v>
      </c>
      <c r="E197" s="5">
        <v>2000</v>
      </c>
      <c r="F197" s="207"/>
    </row>
    <row r="198" spans="1:6" ht="12.75">
      <c r="A198" s="3">
        <v>160070</v>
      </c>
      <c r="B198" s="3" t="s">
        <v>475</v>
      </c>
      <c r="C198" s="4" t="s">
        <v>476</v>
      </c>
      <c r="D198" s="3" t="s">
        <v>266</v>
      </c>
      <c r="E198" s="5">
        <v>1200</v>
      </c>
      <c r="F198" s="207"/>
    </row>
    <row r="199" spans="1:6" ht="12.75">
      <c r="A199" s="3">
        <v>160071</v>
      </c>
      <c r="B199" s="3" t="s">
        <v>477</v>
      </c>
      <c r="C199" s="4" t="s">
        <v>478</v>
      </c>
      <c r="D199" s="3" t="s">
        <v>266</v>
      </c>
      <c r="E199" s="5">
        <v>600</v>
      </c>
      <c r="F199" s="207"/>
    </row>
    <row r="200" spans="1:6" ht="12.75">
      <c r="A200" s="3">
        <v>160072</v>
      </c>
      <c r="B200" s="3" t="s">
        <v>479</v>
      </c>
      <c r="C200" s="4" t="s">
        <v>480</v>
      </c>
      <c r="D200" s="3" t="s">
        <v>266</v>
      </c>
      <c r="E200" s="5">
        <v>960</v>
      </c>
      <c r="F200" s="207"/>
    </row>
    <row r="201" spans="1:6" ht="12.75">
      <c r="A201" s="3">
        <v>160073</v>
      </c>
      <c r="B201" s="3" t="s">
        <v>603</v>
      </c>
      <c r="C201" s="4" t="s">
        <v>482</v>
      </c>
      <c r="D201" s="3" t="s">
        <v>266</v>
      </c>
      <c r="E201" s="5">
        <v>960</v>
      </c>
      <c r="F201" s="207"/>
    </row>
    <row r="202" spans="1:6" ht="12.75">
      <c r="A202" s="3">
        <v>160074</v>
      </c>
      <c r="B202" s="3" t="s">
        <v>604</v>
      </c>
      <c r="C202" s="4" t="s">
        <v>483</v>
      </c>
      <c r="D202" s="3" t="s">
        <v>266</v>
      </c>
      <c r="E202" s="5">
        <v>960</v>
      </c>
      <c r="F202" s="207"/>
    </row>
    <row r="203" spans="1:6" ht="12.75">
      <c r="A203" s="3">
        <v>160075</v>
      </c>
      <c r="B203" s="3" t="s">
        <v>605</v>
      </c>
      <c r="C203" s="4" t="s">
        <v>484</v>
      </c>
      <c r="D203" s="3" t="s">
        <v>266</v>
      </c>
      <c r="E203" s="5">
        <v>960</v>
      </c>
      <c r="F203" s="207"/>
    </row>
    <row r="204" spans="1:6" ht="12.75">
      <c r="A204" s="3">
        <v>160076</v>
      </c>
      <c r="B204" s="3" t="s">
        <v>485</v>
      </c>
      <c r="C204" s="4" t="s">
        <v>486</v>
      </c>
      <c r="D204" s="3" t="s">
        <v>266</v>
      </c>
      <c r="E204" s="5">
        <v>960</v>
      </c>
      <c r="F204" s="207"/>
    </row>
    <row r="205" spans="1:6" ht="12.75">
      <c r="A205" s="3">
        <v>160077</v>
      </c>
      <c r="B205" s="3" t="s">
        <v>487</v>
      </c>
      <c r="C205" s="4" t="s">
        <v>488</v>
      </c>
      <c r="D205" s="3" t="s">
        <v>266</v>
      </c>
      <c r="E205" s="5">
        <v>1080</v>
      </c>
      <c r="F205" s="207"/>
    </row>
    <row r="206" spans="1:6" ht="12.75">
      <c r="A206" s="3">
        <v>160078</v>
      </c>
      <c r="B206" s="3" t="s">
        <v>490</v>
      </c>
      <c r="C206" s="4" t="s">
        <v>491</v>
      </c>
      <c r="D206" s="3" t="s">
        <v>266</v>
      </c>
      <c r="E206" s="5">
        <v>960</v>
      </c>
      <c r="F206" s="207"/>
    </row>
    <row r="207" spans="1:6" ht="12.75">
      <c r="A207" s="3">
        <v>160079</v>
      </c>
      <c r="B207" s="3" t="s">
        <v>606</v>
      </c>
      <c r="C207" s="4" t="s">
        <v>492</v>
      </c>
      <c r="D207" s="3" t="s">
        <v>266</v>
      </c>
      <c r="E207" s="5">
        <v>1200</v>
      </c>
      <c r="F207" s="207"/>
    </row>
    <row r="208" spans="1:6" ht="12.75">
      <c r="A208" s="3">
        <v>160080</v>
      </c>
      <c r="B208" s="3" t="s">
        <v>607</v>
      </c>
      <c r="C208" s="4" t="s">
        <v>493</v>
      </c>
      <c r="D208" s="3" t="s">
        <v>266</v>
      </c>
      <c r="E208" s="5">
        <v>2160</v>
      </c>
      <c r="F208" s="207"/>
    </row>
    <row r="209" spans="1:6" ht="12.75">
      <c r="A209" s="3">
        <v>160081</v>
      </c>
      <c r="C209" s="4" t="s">
        <v>537</v>
      </c>
      <c r="D209" s="3" t="s">
        <v>266</v>
      </c>
      <c r="E209" s="5">
        <v>180</v>
      </c>
      <c r="F209" s="207"/>
    </row>
    <row r="210" spans="1:5" ht="15" customHeight="1">
      <c r="A210" s="237" t="s">
        <v>608</v>
      </c>
      <c r="B210" s="237"/>
      <c r="C210" s="237"/>
      <c r="D210" s="237"/>
      <c r="E210" s="237"/>
    </row>
    <row r="211" spans="1:5" ht="21.75" customHeight="1">
      <c r="A211" s="3">
        <v>230012</v>
      </c>
      <c r="B211" s="3" t="s">
        <v>382</v>
      </c>
      <c r="C211" s="4" t="s">
        <v>383</v>
      </c>
      <c r="D211" s="3" t="s">
        <v>266</v>
      </c>
      <c r="E211" s="5">
        <v>3600</v>
      </c>
    </row>
    <row r="212" spans="1:5" ht="20.25" customHeight="1">
      <c r="A212" s="3">
        <v>230013</v>
      </c>
      <c r="B212" s="3" t="s">
        <v>376</v>
      </c>
      <c r="C212" s="4" t="s">
        <v>377</v>
      </c>
      <c r="D212" s="3" t="s">
        <v>266</v>
      </c>
      <c r="E212" s="5">
        <v>3840</v>
      </c>
    </row>
    <row r="213" spans="1:5" ht="12.75">
      <c r="A213" s="3">
        <v>230014</v>
      </c>
      <c r="B213" s="3" t="s">
        <v>378</v>
      </c>
      <c r="C213" s="4" t="s">
        <v>379</v>
      </c>
      <c r="D213" s="3" t="s">
        <v>266</v>
      </c>
      <c r="E213" s="5">
        <v>720</v>
      </c>
    </row>
    <row r="214" spans="1:5" ht="12.75">
      <c r="A214" s="3">
        <v>230015</v>
      </c>
      <c r="B214" s="3" t="s">
        <v>380</v>
      </c>
      <c r="C214" s="4" t="s">
        <v>381</v>
      </c>
      <c r="D214" s="3" t="s">
        <v>266</v>
      </c>
      <c r="E214" s="5">
        <v>3000</v>
      </c>
    </row>
    <row r="215" spans="1:5" ht="12.75">
      <c r="A215" s="3">
        <v>230016</v>
      </c>
      <c r="B215" s="3" t="s">
        <v>386</v>
      </c>
      <c r="C215" s="4" t="s">
        <v>387</v>
      </c>
      <c r="D215" s="3" t="s">
        <v>266</v>
      </c>
      <c r="E215" s="5">
        <v>1080</v>
      </c>
    </row>
    <row r="216" spans="1:5" ht="25.5">
      <c r="A216" s="3">
        <v>230017</v>
      </c>
      <c r="B216" s="3" t="s">
        <v>647</v>
      </c>
      <c r="C216" s="4" t="s">
        <v>388</v>
      </c>
      <c r="D216" s="3" t="s">
        <v>266</v>
      </c>
      <c r="E216" s="5">
        <v>1200</v>
      </c>
    </row>
    <row r="217" spans="1:5" ht="12.75">
      <c r="A217" s="3">
        <v>230018</v>
      </c>
      <c r="B217" s="3" t="s">
        <v>384</v>
      </c>
      <c r="C217" s="4" t="s">
        <v>385</v>
      </c>
      <c r="D217" s="3" t="s">
        <v>266</v>
      </c>
      <c r="E217" s="5">
        <v>3600</v>
      </c>
    </row>
    <row r="218" spans="1:5" ht="15" customHeight="1">
      <c r="A218" s="237" t="s">
        <v>494</v>
      </c>
      <c r="B218" s="237"/>
      <c r="C218" s="237"/>
      <c r="D218" s="237"/>
      <c r="E218" s="237"/>
    </row>
    <row r="219" spans="1:5" ht="15" customHeight="1">
      <c r="A219" s="237" t="s">
        <v>495</v>
      </c>
      <c r="B219" s="237"/>
      <c r="C219" s="237"/>
      <c r="D219" s="237"/>
      <c r="E219" s="237"/>
    </row>
    <row r="220" spans="1:5" ht="15" customHeight="1">
      <c r="A220" s="3" t="s">
        <v>1129</v>
      </c>
      <c r="B220" s="3" t="s">
        <v>498</v>
      </c>
      <c r="C220" s="4" t="s">
        <v>499</v>
      </c>
      <c r="D220" s="3" t="s">
        <v>267</v>
      </c>
      <c r="E220" s="3">
        <v>100</v>
      </c>
    </row>
    <row r="221" spans="1:5" ht="12.75">
      <c r="A221" s="3" t="s">
        <v>1130</v>
      </c>
      <c r="B221" s="3" t="s">
        <v>496</v>
      </c>
      <c r="C221" s="4" t="s">
        <v>497</v>
      </c>
      <c r="D221" s="3" t="s">
        <v>267</v>
      </c>
      <c r="E221" s="3">
        <v>150</v>
      </c>
    </row>
    <row r="222" spans="1:7" s="110" customFormat="1" ht="25.5">
      <c r="A222" s="25" t="s">
        <v>1131</v>
      </c>
      <c r="B222" s="3" t="s">
        <v>500</v>
      </c>
      <c r="C222" s="4" t="s">
        <v>501</v>
      </c>
      <c r="D222" s="3" t="s">
        <v>267</v>
      </c>
      <c r="E222" s="3">
        <v>300</v>
      </c>
      <c r="F222" s="100"/>
      <c r="G222" s="100"/>
    </row>
    <row r="223" spans="1:7" s="110" customFormat="1" ht="12.75">
      <c r="A223" s="3" t="s">
        <v>1132</v>
      </c>
      <c r="B223" s="3" t="s">
        <v>502</v>
      </c>
      <c r="C223" s="4" t="s">
        <v>503</v>
      </c>
      <c r="D223" s="3" t="s">
        <v>267</v>
      </c>
      <c r="E223" s="3">
        <v>150</v>
      </c>
      <c r="F223" s="100"/>
      <c r="G223" s="100"/>
    </row>
    <row r="224" spans="1:7" s="110" customFormat="1" ht="12.75" customHeight="1">
      <c r="A224" s="237" t="s">
        <v>1605</v>
      </c>
      <c r="B224" s="237"/>
      <c r="C224" s="237"/>
      <c r="D224" s="237"/>
      <c r="E224" s="237"/>
      <c r="F224" s="100"/>
      <c r="G224" s="100"/>
    </row>
    <row r="225" spans="1:7" s="110" customFormat="1" ht="12.75">
      <c r="A225" s="3" t="s">
        <v>1615</v>
      </c>
      <c r="B225" s="3" t="s">
        <v>1614</v>
      </c>
      <c r="C225" s="3" t="s">
        <v>1622</v>
      </c>
      <c r="D225" s="3" t="s">
        <v>461</v>
      </c>
      <c r="E225" s="5">
        <v>720</v>
      </c>
      <c r="F225" s="100"/>
      <c r="G225" s="100"/>
    </row>
    <row r="226" spans="1:7" s="110" customFormat="1" ht="25.5">
      <c r="A226" s="3" t="s">
        <v>1616</v>
      </c>
      <c r="B226" s="3" t="s">
        <v>1621</v>
      </c>
      <c r="C226" s="4" t="s">
        <v>1623</v>
      </c>
      <c r="D226" s="3" t="s">
        <v>461</v>
      </c>
      <c r="E226" s="5">
        <v>1680</v>
      </c>
      <c r="F226" s="100"/>
      <c r="G226" s="100"/>
    </row>
    <row r="227" spans="1:7" s="110" customFormat="1" ht="25.5">
      <c r="A227" s="3" t="s">
        <v>1617</v>
      </c>
      <c r="B227" s="3" t="s">
        <v>1606</v>
      </c>
      <c r="C227" s="4" t="s">
        <v>1609</v>
      </c>
      <c r="D227" s="3" t="s">
        <v>461</v>
      </c>
      <c r="E227" s="5">
        <v>6600</v>
      </c>
      <c r="F227" s="100"/>
      <c r="G227" s="100"/>
    </row>
    <row r="228" spans="1:7" s="110" customFormat="1" ht="25.5">
      <c r="A228" s="25" t="s">
        <v>1618</v>
      </c>
      <c r="B228" s="3" t="s">
        <v>1607</v>
      </c>
      <c r="C228" s="4" t="s">
        <v>1610</v>
      </c>
      <c r="D228" s="3" t="s">
        <v>461</v>
      </c>
      <c r="E228" s="5">
        <v>14400</v>
      </c>
      <c r="F228" s="100"/>
      <c r="G228" s="100"/>
    </row>
    <row r="229" spans="1:7" s="110" customFormat="1" ht="25.5">
      <c r="A229" s="3" t="s">
        <v>1619</v>
      </c>
      <c r="B229" s="3" t="s">
        <v>1608</v>
      </c>
      <c r="C229" s="4" t="s">
        <v>1611</v>
      </c>
      <c r="D229" s="3" t="s">
        <v>461</v>
      </c>
      <c r="E229" s="5">
        <v>19800</v>
      </c>
      <c r="F229" s="100"/>
      <c r="G229" s="100"/>
    </row>
    <row r="230" spans="1:7" s="110" customFormat="1" ht="25.5">
      <c r="A230" s="3" t="s">
        <v>1620</v>
      </c>
      <c r="B230" s="3" t="s">
        <v>1625</v>
      </c>
      <c r="C230" s="3" t="s">
        <v>1624</v>
      </c>
      <c r="D230" s="3" t="s">
        <v>461</v>
      </c>
      <c r="E230" s="5">
        <v>240</v>
      </c>
      <c r="F230" s="100"/>
      <c r="G230" s="100"/>
    </row>
    <row r="231" spans="1:7" s="110" customFormat="1" ht="15" customHeight="1">
      <c r="A231" s="237" t="s">
        <v>504</v>
      </c>
      <c r="B231" s="237"/>
      <c r="C231" s="237"/>
      <c r="D231" s="237"/>
      <c r="E231" s="237"/>
      <c r="F231" s="100"/>
      <c r="G231" s="100"/>
    </row>
    <row r="232" spans="1:7" s="110" customFormat="1" ht="54" customHeight="1">
      <c r="A232" s="7">
        <v>120011</v>
      </c>
      <c r="B232" s="3" t="s">
        <v>505</v>
      </c>
      <c r="C232" s="4" t="s">
        <v>506</v>
      </c>
      <c r="D232" s="3" t="s">
        <v>461</v>
      </c>
      <c r="E232" s="5">
        <v>600</v>
      </c>
      <c r="F232" s="100"/>
      <c r="G232" s="100"/>
    </row>
    <row r="233" spans="1:7" s="110" customFormat="1" ht="42.75" customHeight="1">
      <c r="A233" s="3">
        <v>120012</v>
      </c>
      <c r="B233" s="3" t="s">
        <v>507</v>
      </c>
      <c r="C233" s="4" t="s">
        <v>508</v>
      </c>
      <c r="D233" s="3" t="s">
        <v>461</v>
      </c>
      <c r="E233" s="5">
        <v>600</v>
      </c>
      <c r="F233" s="100"/>
      <c r="G233" s="100"/>
    </row>
    <row r="234" spans="1:7" s="110" customFormat="1" ht="38.25">
      <c r="A234" s="3">
        <v>120013</v>
      </c>
      <c r="B234" s="3" t="s">
        <v>509</v>
      </c>
      <c r="C234" s="4" t="s">
        <v>510</v>
      </c>
      <c r="D234" s="3" t="s">
        <v>461</v>
      </c>
      <c r="E234" s="5">
        <v>480</v>
      </c>
      <c r="F234" s="100"/>
      <c r="G234" s="100"/>
    </row>
    <row r="235" spans="1:7" s="110" customFormat="1" ht="25.5">
      <c r="A235" s="3">
        <v>120014</v>
      </c>
      <c r="B235" s="3" t="s">
        <v>511</v>
      </c>
      <c r="C235" s="4" t="s">
        <v>512</v>
      </c>
      <c r="D235" s="3" t="s">
        <v>461</v>
      </c>
      <c r="E235" s="5">
        <v>360</v>
      </c>
      <c r="F235" s="100"/>
      <c r="G235" s="100"/>
    </row>
    <row r="236" spans="1:7" s="110" customFormat="1" ht="37.5" customHeight="1">
      <c r="A236" s="3">
        <v>120015</v>
      </c>
      <c r="B236" s="3" t="s">
        <v>524</v>
      </c>
      <c r="C236" s="4" t="s">
        <v>538</v>
      </c>
      <c r="D236" s="3" t="s">
        <v>461</v>
      </c>
      <c r="E236" s="5">
        <v>4800</v>
      </c>
      <c r="F236" s="100"/>
      <c r="G236" s="100"/>
    </row>
    <row r="237" spans="1:7" s="110" customFormat="1" ht="37.5" customHeight="1">
      <c r="A237" s="3">
        <v>120016</v>
      </c>
      <c r="B237" s="3" t="s">
        <v>519</v>
      </c>
      <c r="C237" s="200" t="s">
        <v>520</v>
      </c>
      <c r="D237" s="3" t="s">
        <v>461</v>
      </c>
      <c r="E237" s="5">
        <v>720</v>
      </c>
      <c r="F237" s="100"/>
      <c r="G237" s="100"/>
    </row>
    <row r="238" spans="1:7" s="110" customFormat="1" ht="28.5" customHeight="1">
      <c r="A238" s="3">
        <v>120017</v>
      </c>
      <c r="B238" s="3" t="s">
        <v>525</v>
      </c>
      <c r="C238" s="4" t="s">
        <v>526</v>
      </c>
      <c r="D238" s="3" t="s">
        <v>527</v>
      </c>
      <c r="E238" s="5">
        <v>480</v>
      </c>
      <c r="F238" s="100"/>
      <c r="G238" s="100"/>
    </row>
    <row r="239" spans="1:7" s="110" customFormat="1" ht="24" customHeight="1">
      <c r="A239" s="3">
        <v>120018</v>
      </c>
      <c r="B239" s="3" t="s">
        <v>514</v>
      </c>
      <c r="C239" s="201" t="s">
        <v>2000</v>
      </c>
      <c r="D239" s="3" t="s">
        <v>489</v>
      </c>
      <c r="E239" s="5">
        <v>2040</v>
      </c>
      <c r="F239" s="100"/>
      <c r="G239" s="100"/>
    </row>
    <row r="240" spans="1:7" s="110" customFormat="1" ht="12.75">
      <c r="A240" s="3">
        <v>120019</v>
      </c>
      <c r="B240" s="3" t="s">
        <v>513</v>
      </c>
      <c r="C240" s="4" t="s">
        <v>665</v>
      </c>
      <c r="D240" s="3" t="s">
        <v>489</v>
      </c>
      <c r="E240" s="5">
        <v>2040</v>
      </c>
      <c r="F240" s="100"/>
      <c r="G240" s="100"/>
    </row>
    <row r="241" spans="1:7" s="110" customFormat="1" ht="18.75" customHeight="1">
      <c r="A241" s="3">
        <v>120020</v>
      </c>
      <c r="B241" s="3" t="s">
        <v>517</v>
      </c>
      <c r="C241" s="4" t="s">
        <v>518</v>
      </c>
      <c r="D241" s="3" t="s">
        <v>489</v>
      </c>
      <c r="E241" s="5">
        <v>1080</v>
      </c>
      <c r="F241" s="100"/>
      <c r="G241" s="100"/>
    </row>
    <row r="242" spans="1:7" s="110" customFormat="1" ht="12.75">
      <c r="A242" s="3">
        <v>120021</v>
      </c>
      <c r="B242" s="3" t="s">
        <v>515</v>
      </c>
      <c r="C242" s="4" t="s">
        <v>516</v>
      </c>
      <c r="D242" s="3" t="s">
        <v>461</v>
      </c>
      <c r="E242" s="5">
        <v>1080</v>
      </c>
      <c r="F242" s="100"/>
      <c r="G242" s="100"/>
    </row>
    <row r="243" spans="1:7" s="110" customFormat="1" ht="12.75">
      <c r="A243" s="3">
        <v>120022</v>
      </c>
      <c r="B243" s="3" t="s">
        <v>1888</v>
      </c>
      <c r="C243" s="4" t="s">
        <v>521</v>
      </c>
      <c r="D243" s="3" t="s">
        <v>489</v>
      </c>
      <c r="E243" s="5">
        <v>1320</v>
      </c>
      <c r="F243" s="100"/>
      <c r="G243" s="100"/>
    </row>
    <row r="244" spans="1:7" s="110" customFormat="1" ht="25.5">
      <c r="A244" s="3">
        <v>120023</v>
      </c>
      <c r="B244" s="3" t="s">
        <v>1889</v>
      </c>
      <c r="C244" s="4" t="s">
        <v>652</v>
      </c>
      <c r="D244" s="3" t="s">
        <v>489</v>
      </c>
      <c r="E244" s="5">
        <v>1080</v>
      </c>
      <c r="F244" s="100"/>
      <c r="G244" s="100"/>
    </row>
    <row r="245" spans="1:7" s="110" customFormat="1" ht="25.5">
      <c r="A245" s="3">
        <v>120024</v>
      </c>
      <c r="B245" s="3" t="s">
        <v>671</v>
      </c>
      <c r="C245" s="4" t="s">
        <v>522</v>
      </c>
      <c r="D245" s="3" t="s">
        <v>489</v>
      </c>
      <c r="E245" s="5">
        <v>840</v>
      </c>
      <c r="F245" s="100"/>
      <c r="G245" s="100"/>
    </row>
    <row r="246" spans="1:7" s="110" customFormat="1" ht="25.5">
      <c r="A246" s="3">
        <v>120025</v>
      </c>
      <c r="B246" s="3" t="s">
        <v>666</v>
      </c>
      <c r="C246" s="4" t="s">
        <v>523</v>
      </c>
      <c r="D246" s="3" t="s">
        <v>489</v>
      </c>
      <c r="E246" s="5">
        <v>2040</v>
      </c>
      <c r="F246" s="100"/>
      <c r="G246" s="100"/>
    </row>
    <row r="247" spans="1:7" s="110" customFormat="1" ht="12.75" customHeight="1">
      <c r="A247" s="237" t="s">
        <v>1658</v>
      </c>
      <c r="B247" s="237"/>
      <c r="C247" s="237"/>
      <c r="D247" s="237"/>
      <c r="E247" s="237"/>
      <c r="F247" s="100"/>
      <c r="G247" s="100"/>
    </row>
    <row r="248" spans="1:7" s="110" customFormat="1" ht="25.5">
      <c r="A248" s="3">
        <v>120026</v>
      </c>
      <c r="B248" s="3" t="s">
        <v>1659</v>
      </c>
      <c r="C248" s="4" t="s">
        <v>1664</v>
      </c>
      <c r="D248" s="3" t="s">
        <v>461</v>
      </c>
      <c r="E248" s="5">
        <v>2100</v>
      </c>
      <c r="F248" s="100"/>
      <c r="G248" s="100"/>
    </row>
    <row r="249" spans="1:7" s="110" customFormat="1" ht="25.5">
      <c r="A249" s="3">
        <v>120027</v>
      </c>
      <c r="B249" s="3" t="s">
        <v>1660</v>
      </c>
      <c r="C249" s="4" t="s">
        <v>1665</v>
      </c>
      <c r="D249" s="3" t="s">
        <v>461</v>
      </c>
      <c r="E249" s="5">
        <v>3500</v>
      </c>
      <c r="F249" s="100"/>
      <c r="G249" s="100"/>
    </row>
    <row r="250" spans="1:7" s="110" customFormat="1" ht="25.5">
      <c r="A250" s="3">
        <v>120028</v>
      </c>
      <c r="B250" s="3" t="s">
        <v>1661</v>
      </c>
      <c r="C250" s="4" t="s">
        <v>1666</v>
      </c>
      <c r="D250" s="3" t="s">
        <v>461</v>
      </c>
      <c r="E250" s="5">
        <v>5100</v>
      </c>
      <c r="F250" s="100"/>
      <c r="G250" s="100"/>
    </row>
    <row r="251" spans="1:7" s="110" customFormat="1" ht="25.5">
      <c r="A251" s="3">
        <v>120029</v>
      </c>
      <c r="B251" s="3" t="s">
        <v>1662</v>
      </c>
      <c r="C251" s="4" t="s">
        <v>1667</v>
      </c>
      <c r="D251" s="3" t="s">
        <v>461</v>
      </c>
      <c r="E251" s="5">
        <v>6600</v>
      </c>
      <c r="F251" s="100"/>
      <c r="G251" s="100"/>
    </row>
    <row r="252" spans="1:7" s="110" customFormat="1" ht="25.5">
      <c r="A252" s="3">
        <v>120030</v>
      </c>
      <c r="B252" s="3" t="s">
        <v>1663</v>
      </c>
      <c r="C252" s="4" t="s">
        <v>1668</v>
      </c>
      <c r="D252" s="3" t="s">
        <v>461</v>
      </c>
      <c r="E252" s="5">
        <v>8100</v>
      </c>
      <c r="F252" s="100"/>
      <c r="G252" s="100"/>
    </row>
    <row r="253" spans="1:7" s="110" customFormat="1" ht="25.5">
      <c r="A253" s="29">
        <v>120031</v>
      </c>
      <c r="B253" s="3" t="s">
        <v>1669</v>
      </c>
      <c r="C253" s="4" t="s">
        <v>1674</v>
      </c>
      <c r="D253" s="3" t="s">
        <v>461</v>
      </c>
      <c r="E253" s="5">
        <v>5400</v>
      </c>
      <c r="F253" s="100"/>
      <c r="G253" s="100"/>
    </row>
    <row r="254" spans="1:7" s="110" customFormat="1" ht="25.5">
      <c r="A254" s="29">
        <v>120032</v>
      </c>
      <c r="B254" s="3" t="s">
        <v>1670</v>
      </c>
      <c r="C254" s="4" t="s">
        <v>1675</v>
      </c>
      <c r="D254" s="3" t="s">
        <v>461</v>
      </c>
      <c r="E254" s="5">
        <v>12000</v>
      </c>
      <c r="F254" s="100"/>
      <c r="G254" s="100"/>
    </row>
    <row r="255" spans="1:7" s="110" customFormat="1" ht="25.5">
      <c r="A255" s="29">
        <v>120033</v>
      </c>
      <c r="B255" s="3" t="s">
        <v>1671</v>
      </c>
      <c r="C255" s="4" t="s">
        <v>1676</v>
      </c>
      <c r="D255" s="3" t="s">
        <v>461</v>
      </c>
      <c r="E255" s="5">
        <v>13700</v>
      </c>
      <c r="F255" s="100"/>
      <c r="G255" s="100"/>
    </row>
    <row r="256" spans="1:7" s="110" customFormat="1" ht="25.5">
      <c r="A256" s="29">
        <v>120034</v>
      </c>
      <c r="B256" s="3" t="s">
        <v>1672</v>
      </c>
      <c r="C256" s="4" t="s">
        <v>1677</v>
      </c>
      <c r="D256" s="3" t="s">
        <v>461</v>
      </c>
      <c r="E256" s="5">
        <v>2100</v>
      </c>
      <c r="F256" s="100"/>
      <c r="G256" s="100"/>
    </row>
    <row r="257" spans="1:7" s="110" customFormat="1" ht="25.5">
      <c r="A257" s="29">
        <v>120035</v>
      </c>
      <c r="B257" s="3" t="s">
        <v>1673</v>
      </c>
      <c r="C257" s="4" t="s">
        <v>1678</v>
      </c>
      <c r="D257" s="3" t="s">
        <v>461</v>
      </c>
      <c r="E257" s="5">
        <v>3700</v>
      </c>
      <c r="F257" s="100"/>
      <c r="G257" s="100"/>
    </row>
    <row r="258" spans="1:7" s="110" customFormat="1" ht="25.5">
      <c r="A258" s="9">
        <v>120036</v>
      </c>
      <c r="B258" s="3" t="s">
        <v>1684</v>
      </c>
      <c r="C258" s="4" t="s">
        <v>1679</v>
      </c>
      <c r="D258" s="3" t="s">
        <v>461</v>
      </c>
      <c r="E258" s="5">
        <v>5400</v>
      </c>
      <c r="F258" s="100"/>
      <c r="G258" s="100"/>
    </row>
    <row r="259" spans="1:7" s="110" customFormat="1" ht="25.5">
      <c r="A259" s="9">
        <v>120037</v>
      </c>
      <c r="B259" s="3" t="s">
        <v>1685</v>
      </c>
      <c r="C259" s="4" t="s">
        <v>1680</v>
      </c>
      <c r="D259" s="3" t="s">
        <v>461</v>
      </c>
      <c r="E259" s="5">
        <v>7000</v>
      </c>
      <c r="F259" s="100"/>
      <c r="G259" s="100"/>
    </row>
    <row r="260" spans="1:7" s="110" customFormat="1" ht="25.5">
      <c r="A260" s="9">
        <v>120038</v>
      </c>
      <c r="B260" s="3" t="s">
        <v>1686</v>
      </c>
      <c r="C260" s="4" t="s">
        <v>1681</v>
      </c>
      <c r="D260" s="3" t="s">
        <v>461</v>
      </c>
      <c r="E260" s="5">
        <v>8700</v>
      </c>
      <c r="F260" s="100"/>
      <c r="G260" s="100"/>
    </row>
    <row r="261" spans="1:7" s="110" customFormat="1" ht="25.5">
      <c r="A261" s="9">
        <v>120039</v>
      </c>
      <c r="B261" s="3" t="s">
        <v>1687</v>
      </c>
      <c r="C261" s="4" t="s">
        <v>1682</v>
      </c>
      <c r="D261" s="3" t="s">
        <v>461</v>
      </c>
      <c r="E261" s="5">
        <v>10300</v>
      </c>
      <c r="F261" s="100"/>
      <c r="G261" s="100"/>
    </row>
    <row r="262" spans="1:7" s="110" customFormat="1" ht="25.5">
      <c r="A262" s="9">
        <v>120040</v>
      </c>
      <c r="B262" s="3" t="s">
        <v>1688</v>
      </c>
      <c r="C262" s="4" t="s">
        <v>1683</v>
      </c>
      <c r="D262" s="3" t="s">
        <v>461</v>
      </c>
      <c r="E262" s="5">
        <v>12000</v>
      </c>
      <c r="F262" s="100"/>
      <c r="G262" s="100"/>
    </row>
    <row r="263" spans="1:7" s="110" customFormat="1" ht="25.5">
      <c r="A263" s="9">
        <v>120041</v>
      </c>
      <c r="B263" s="3" t="s">
        <v>1689</v>
      </c>
      <c r="C263" s="4" t="s">
        <v>1694</v>
      </c>
      <c r="D263" s="3" t="s">
        <v>461</v>
      </c>
      <c r="E263" s="5">
        <v>3740</v>
      </c>
      <c r="F263" s="100"/>
      <c r="G263" s="100"/>
    </row>
    <row r="264" spans="1:7" s="110" customFormat="1" ht="25.5">
      <c r="A264" s="9">
        <v>120042</v>
      </c>
      <c r="B264" s="3" t="s">
        <v>1690</v>
      </c>
      <c r="C264" s="4" t="s">
        <v>1695</v>
      </c>
      <c r="D264" s="3" t="s">
        <v>461</v>
      </c>
      <c r="E264" s="5">
        <v>5400</v>
      </c>
      <c r="F264" s="100"/>
      <c r="G264" s="100"/>
    </row>
    <row r="265" spans="1:7" s="110" customFormat="1" ht="25.5">
      <c r="A265" s="9">
        <v>120043</v>
      </c>
      <c r="B265" s="3" t="s">
        <v>1691</v>
      </c>
      <c r="C265" s="4" t="s">
        <v>1696</v>
      </c>
      <c r="D265" s="3" t="s">
        <v>461</v>
      </c>
      <c r="E265" s="5">
        <v>7000</v>
      </c>
      <c r="F265" s="100"/>
      <c r="G265" s="100"/>
    </row>
    <row r="266" spans="1:7" s="110" customFormat="1" ht="25.5">
      <c r="A266" s="9">
        <v>120044</v>
      </c>
      <c r="B266" s="3" t="s">
        <v>1692</v>
      </c>
      <c r="C266" s="4" t="s">
        <v>1697</v>
      </c>
      <c r="D266" s="3" t="s">
        <v>461</v>
      </c>
      <c r="E266" s="5">
        <v>8700</v>
      </c>
      <c r="F266" s="100"/>
      <c r="G266" s="100"/>
    </row>
    <row r="267" spans="1:7" s="110" customFormat="1" ht="25.5">
      <c r="A267" s="9">
        <v>120045</v>
      </c>
      <c r="B267" s="3" t="s">
        <v>1693</v>
      </c>
      <c r="C267" s="4" t="s">
        <v>1698</v>
      </c>
      <c r="D267" s="3" t="s">
        <v>461</v>
      </c>
      <c r="E267" s="5">
        <v>10300</v>
      </c>
      <c r="F267" s="100"/>
      <c r="G267" s="100"/>
    </row>
    <row r="268" spans="1:7" s="110" customFormat="1" ht="25.5">
      <c r="A268" s="31">
        <v>120046</v>
      </c>
      <c r="B268" s="3" t="s">
        <v>1708</v>
      </c>
      <c r="C268" s="4" t="s">
        <v>1699</v>
      </c>
      <c r="D268" s="3" t="s">
        <v>461</v>
      </c>
      <c r="E268" s="5">
        <v>12000</v>
      </c>
      <c r="F268" s="100"/>
      <c r="G268" s="100"/>
    </row>
    <row r="269" spans="1:7" s="110" customFormat="1" ht="25.5">
      <c r="A269" s="31">
        <v>120047</v>
      </c>
      <c r="B269" s="3" t="s">
        <v>1709</v>
      </c>
      <c r="C269" s="4" t="s">
        <v>1700</v>
      </c>
      <c r="D269" s="3" t="s">
        <v>461</v>
      </c>
      <c r="E269" s="5">
        <v>15300</v>
      </c>
      <c r="F269" s="100"/>
      <c r="G269" s="100"/>
    </row>
    <row r="270" spans="1:7" s="110" customFormat="1" ht="25.5">
      <c r="A270" s="31">
        <v>120048</v>
      </c>
      <c r="B270" s="3" t="s">
        <v>1710</v>
      </c>
      <c r="C270" s="4" t="s">
        <v>1701</v>
      </c>
      <c r="D270" s="3" t="s">
        <v>461</v>
      </c>
      <c r="E270" s="5">
        <v>5400</v>
      </c>
      <c r="F270" s="100"/>
      <c r="G270" s="100"/>
    </row>
    <row r="271" spans="1:7" s="110" customFormat="1" ht="25.5">
      <c r="A271" s="31">
        <v>120049</v>
      </c>
      <c r="B271" s="3" t="s">
        <v>1711</v>
      </c>
      <c r="C271" s="4" t="s">
        <v>1702</v>
      </c>
      <c r="D271" s="3" t="s">
        <v>461</v>
      </c>
      <c r="E271" s="5">
        <v>7000</v>
      </c>
      <c r="F271" s="100"/>
      <c r="G271" s="100"/>
    </row>
    <row r="272" spans="1:7" s="110" customFormat="1" ht="25.5">
      <c r="A272" s="31">
        <v>120050</v>
      </c>
      <c r="B272" s="3" t="s">
        <v>1712</v>
      </c>
      <c r="C272" s="4" t="s">
        <v>1703</v>
      </c>
      <c r="D272" s="3" t="s">
        <v>461</v>
      </c>
      <c r="E272" s="5">
        <v>8700</v>
      </c>
      <c r="F272" s="100"/>
      <c r="G272" s="100"/>
    </row>
    <row r="273" spans="1:7" s="110" customFormat="1" ht="25.5">
      <c r="A273" s="31">
        <v>120051</v>
      </c>
      <c r="B273" s="3" t="s">
        <v>1713</v>
      </c>
      <c r="C273" s="4" t="s">
        <v>1704</v>
      </c>
      <c r="D273" s="3" t="s">
        <v>461</v>
      </c>
      <c r="E273" s="5">
        <v>10300</v>
      </c>
      <c r="F273" s="100"/>
      <c r="G273" s="100"/>
    </row>
    <row r="274" spans="1:7" s="110" customFormat="1" ht="25.5">
      <c r="A274" s="31">
        <v>120052</v>
      </c>
      <c r="B274" s="3" t="s">
        <v>1714</v>
      </c>
      <c r="C274" s="4" t="s">
        <v>1705</v>
      </c>
      <c r="D274" s="3" t="s">
        <v>461</v>
      </c>
      <c r="E274" s="5">
        <v>12000</v>
      </c>
      <c r="F274" s="100"/>
      <c r="G274" s="100"/>
    </row>
    <row r="275" spans="1:7" s="110" customFormat="1" ht="25.5">
      <c r="A275" s="31">
        <v>120053</v>
      </c>
      <c r="B275" s="3" t="s">
        <v>1715</v>
      </c>
      <c r="C275" s="4" t="s">
        <v>1706</v>
      </c>
      <c r="D275" s="3" t="s">
        <v>461</v>
      </c>
      <c r="E275" s="5">
        <v>13600</v>
      </c>
      <c r="F275" s="100"/>
      <c r="G275" s="100"/>
    </row>
    <row r="276" spans="1:7" s="110" customFormat="1" ht="25.5">
      <c r="A276" s="31">
        <v>120054</v>
      </c>
      <c r="B276" s="3" t="s">
        <v>1716</v>
      </c>
      <c r="C276" s="4" t="s">
        <v>1707</v>
      </c>
      <c r="D276" s="3" t="s">
        <v>461</v>
      </c>
      <c r="E276" s="5">
        <v>15300</v>
      </c>
      <c r="F276" s="100"/>
      <c r="G276" s="100"/>
    </row>
    <row r="277" spans="1:7" s="110" customFormat="1" ht="25.5">
      <c r="A277" s="31">
        <v>120055</v>
      </c>
      <c r="B277" s="3" t="s">
        <v>1717</v>
      </c>
      <c r="C277" s="4" t="s">
        <v>1724</v>
      </c>
      <c r="D277" s="3" t="s">
        <v>461</v>
      </c>
      <c r="E277" s="5">
        <v>7000</v>
      </c>
      <c r="F277" s="100"/>
      <c r="G277" s="100"/>
    </row>
    <row r="278" spans="1:7" s="110" customFormat="1" ht="25.5">
      <c r="A278" s="31">
        <v>120056</v>
      </c>
      <c r="B278" s="3" t="s">
        <v>1718</v>
      </c>
      <c r="C278" s="4" t="s">
        <v>1727</v>
      </c>
      <c r="D278" s="3" t="s">
        <v>461</v>
      </c>
      <c r="E278" s="5">
        <v>8700</v>
      </c>
      <c r="F278" s="100"/>
      <c r="G278" s="100"/>
    </row>
    <row r="279" spans="1:7" s="110" customFormat="1" ht="25.5">
      <c r="A279" s="31">
        <v>120057</v>
      </c>
      <c r="B279" s="3" t="s">
        <v>1719</v>
      </c>
      <c r="C279" s="4" t="s">
        <v>1728</v>
      </c>
      <c r="D279" s="3" t="s">
        <v>461</v>
      </c>
      <c r="E279" s="5">
        <v>10350</v>
      </c>
      <c r="F279" s="100"/>
      <c r="G279" s="100"/>
    </row>
    <row r="280" spans="1:7" s="110" customFormat="1" ht="25.5">
      <c r="A280" s="31">
        <v>120058</v>
      </c>
      <c r="B280" s="3" t="s">
        <v>1720</v>
      </c>
      <c r="C280" s="4" t="s">
        <v>1729</v>
      </c>
      <c r="D280" s="3" t="s">
        <v>461</v>
      </c>
      <c r="E280" s="5">
        <v>12000</v>
      </c>
      <c r="F280" s="100"/>
      <c r="G280" s="100"/>
    </row>
    <row r="281" spans="1:7" s="110" customFormat="1" ht="25.5">
      <c r="A281" s="31">
        <v>120059</v>
      </c>
      <c r="B281" s="3" t="s">
        <v>1721</v>
      </c>
      <c r="C281" s="4" t="s">
        <v>1730</v>
      </c>
      <c r="D281" s="3" t="s">
        <v>461</v>
      </c>
      <c r="E281" s="5">
        <v>13600</v>
      </c>
      <c r="F281" s="100"/>
      <c r="G281" s="100"/>
    </row>
    <row r="282" spans="1:7" s="110" customFormat="1" ht="25.5">
      <c r="A282" s="31">
        <v>120060</v>
      </c>
      <c r="B282" s="3" t="s">
        <v>1722</v>
      </c>
      <c r="C282" s="4" t="s">
        <v>1731</v>
      </c>
      <c r="D282" s="3" t="s">
        <v>461</v>
      </c>
      <c r="E282" s="5">
        <v>15300</v>
      </c>
      <c r="F282" s="100"/>
      <c r="G282" s="100"/>
    </row>
    <row r="283" spans="1:7" s="110" customFormat="1" ht="25.5">
      <c r="A283" s="31">
        <v>120061</v>
      </c>
      <c r="B283" s="3" t="s">
        <v>1723</v>
      </c>
      <c r="C283" s="4" t="s">
        <v>1732</v>
      </c>
      <c r="D283" s="3" t="s">
        <v>461</v>
      </c>
      <c r="E283" s="5">
        <v>20400</v>
      </c>
      <c r="F283" s="100"/>
      <c r="G283" s="100"/>
    </row>
    <row r="284" spans="1:7" s="110" customFormat="1" ht="12.75">
      <c r="A284" s="31">
        <v>120062</v>
      </c>
      <c r="B284" s="3" t="s">
        <v>1725</v>
      </c>
      <c r="C284" s="34" t="s">
        <v>1726</v>
      </c>
      <c r="D284" s="3" t="s">
        <v>461</v>
      </c>
      <c r="E284" s="5">
        <v>300</v>
      </c>
      <c r="F284" s="100"/>
      <c r="G284" s="100"/>
    </row>
    <row r="285" spans="1:7" s="110" customFormat="1" ht="15.75" customHeight="1">
      <c r="A285" s="238" t="s">
        <v>646</v>
      </c>
      <c r="B285" s="238"/>
      <c r="C285" s="238"/>
      <c r="D285" s="238"/>
      <c r="E285" s="238"/>
      <c r="F285" s="100"/>
      <c r="G285" s="100"/>
    </row>
    <row r="286" spans="1:7" s="110" customFormat="1" ht="15" customHeight="1">
      <c r="A286" s="240" t="s">
        <v>654</v>
      </c>
      <c r="B286" s="240"/>
      <c r="C286" s="240"/>
      <c r="D286" s="240"/>
      <c r="E286" s="240"/>
      <c r="F286" s="100"/>
      <c r="G286" s="100"/>
    </row>
    <row r="287" spans="1:7" s="110" customFormat="1" ht="12.75">
      <c r="A287" s="3">
        <v>190011</v>
      </c>
      <c r="B287" s="3" t="s">
        <v>529</v>
      </c>
      <c r="C287" s="4" t="s">
        <v>539</v>
      </c>
      <c r="D287" s="3" t="s">
        <v>461</v>
      </c>
      <c r="E287" s="5">
        <v>1320</v>
      </c>
      <c r="F287" s="100"/>
      <c r="G287" s="100"/>
    </row>
    <row r="288" spans="1:7" s="110" customFormat="1" ht="25.5">
      <c r="A288" s="3">
        <v>190012</v>
      </c>
      <c r="B288" s="3" t="s">
        <v>530</v>
      </c>
      <c r="C288" s="4" t="s">
        <v>655</v>
      </c>
      <c r="D288" s="3" t="s">
        <v>461</v>
      </c>
      <c r="E288" s="5">
        <v>1200</v>
      </c>
      <c r="F288" s="100"/>
      <c r="G288" s="100"/>
    </row>
    <row r="289" spans="1:7" s="110" customFormat="1" ht="30" customHeight="1">
      <c r="A289" s="3">
        <v>190013</v>
      </c>
      <c r="B289" s="3" t="s">
        <v>531</v>
      </c>
      <c r="C289" s="4" t="s">
        <v>762</v>
      </c>
      <c r="D289" s="3" t="s">
        <v>461</v>
      </c>
      <c r="E289" s="5">
        <v>2400</v>
      </c>
      <c r="F289" s="100"/>
      <c r="G289" s="100"/>
    </row>
    <row r="290" spans="1:7" s="110" customFormat="1" ht="33.75" customHeight="1">
      <c r="A290" s="3">
        <v>190014</v>
      </c>
      <c r="B290" s="3" t="s">
        <v>656</v>
      </c>
      <c r="C290" s="4" t="s">
        <v>1297</v>
      </c>
      <c r="D290" s="3" t="s">
        <v>461</v>
      </c>
      <c r="E290" s="5">
        <v>1320</v>
      </c>
      <c r="F290" s="100"/>
      <c r="G290" s="100"/>
    </row>
    <row r="291" spans="1:7" s="110" customFormat="1" ht="33.75" customHeight="1">
      <c r="A291" s="3">
        <v>190015</v>
      </c>
      <c r="B291" s="3" t="s">
        <v>620</v>
      </c>
      <c r="C291" s="4" t="s">
        <v>1298</v>
      </c>
      <c r="D291" s="3" t="s">
        <v>461</v>
      </c>
      <c r="E291" s="5">
        <v>2400</v>
      </c>
      <c r="F291" s="100"/>
      <c r="G291" s="100"/>
    </row>
    <row r="292" spans="1:7" s="110" customFormat="1" ht="12.75">
      <c r="A292" s="3">
        <v>190016</v>
      </c>
      <c r="B292" s="3" t="s">
        <v>611</v>
      </c>
      <c r="C292" s="4" t="s">
        <v>612</v>
      </c>
      <c r="D292" s="3" t="s">
        <v>461</v>
      </c>
      <c r="E292" s="5">
        <v>1200</v>
      </c>
      <c r="F292" s="100"/>
      <c r="G292" s="100"/>
    </row>
    <row r="293" spans="1:7" s="110" customFormat="1" ht="12.75">
      <c r="A293" s="3">
        <v>190017</v>
      </c>
      <c r="B293" s="3" t="s">
        <v>609</v>
      </c>
      <c r="C293" s="4" t="s">
        <v>610</v>
      </c>
      <c r="D293" s="3" t="s">
        <v>461</v>
      </c>
      <c r="E293" s="5">
        <v>1200</v>
      </c>
      <c r="F293" s="100"/>
      <c r="G293" s="100"/>
    </row>
    <row r="294" spans="1:7" s="110" customFormat="1" ht="25.5">
      <c r="A294" s="3">
        <v>190018</v>
      </c>
      <c r="B294" s="50" t="s">
        <v>1247</v>
      </c>
      <c r="C294" s="138" t="s">
        <v>1248</v>
      </c>
      <c r="D294" s="50" t="s">
        <v>461</v>
      </c>
      <c r="E294" s="5">
        <v>2040</v>
      </c>
      <c r="F294" s="100"/>
      <c r="G294" s="100"/>
    </row>
    <row r="295" spans="1:7" s="110" customFormat="1" ht="25.5">
      <c r="A295" s="3">
        <v>190019</v>
      </c>
      <c r="B295" s="50" t="s">
        <v>1249</v>
      </c>
      <c r="C295" s="138" t="s">
        <v>1250</v>
      </c>
      <c r="D295" s="50" t="s">
        <v>461</v>
      </c>
      <c r="E295" s="5">
        <v>7920</v>
      </c>
      <c r="F295" s="100"/>
      <c r="G295" s="100"/>
    </row>
    <row r="296" spans="1:7" s="110" customFormat="1" ht="25.5">
      <c r="A296" s="3">
        <v>190020</v>
      </c>
      <c r="B296" s="50" t="s">
        <v>1251</v>
      </c>
      <c r="C296" s="138" t="s">
        <v>1252</v>
      </c>
      <c r="D296" s="50" t="s">
        <v>461</v>
      </c>
      <c r="E296" s="5">
        <v>15840</v>
      </c>
      <c r="F296" s="100"/>
      <c r="G296" s="100"/>
    </row>
    <row r="297" spans="1:7" s="110" customFormat="1" ht="25.5">
      <c r="A297" s="3">
        <v>190021</v>
      </c>
      <c r="B297" s="50" t="s">
        <v>1253</v>
      </c>
      <c r="C297" s="138" t="s">
        <v>1254</v>
      </c>
      <c r="D297" s="50" t="s">
        <v>461</v>
      </c>
      <c r="E297" s="5">
        <v>21120</v>
      </c>
      <c r="F297" s="100"/>
      <c r="G297" s="100"/>
    </row>
    <row r="298" spans="1:7" s="110" customFormat="1" ht="12.75">
      <c r="A298" s="3">
        <v>190022</v>
      </c>
      <c r="B298" s="50" t="s">
        <v>1257</v>
      </c>
      <c r="C298" s="138" t="s">
        <v>1256</v>
      </c>
      <c r="D298" s="50" t="s">
        <v>461</v>
      </c>
      <c r="E298" s="5">
        <v>2040</v>
      </c>
      <c r="F298" s="100"/>
      <c r="G298" s="100"/>
    </row>
    <row r="299" spans="1:7" s="110" customFormat="1" ht="12.75">
      <c r="A299" s="3">
        <v>190023</v>
      </c>
      <c r="B299" s="50" t="s">
        <v>1869</v>
      </c>
      <c r="C299" s="138" t="s">
        <v>1258</v>
      </c>
      <c r="D299" s="50" t="s">
        <v>461</v>
      </c>
      <c r="E299" s="5">
        <v>3360</v>
      </c>
      <c r="F299" s="100"/>
      <c r="G299" s="100"/>
    </row>
    <row r="300" spans="1:7" s="110" customFormat="1" ht="12.75">
      <c r="A300" s="3">
        <v>190024</v>
      </c>
      <c r="B300" s="3" t="s">
        <v>621</v>
      </c>
      <c r="C300" s="4" t="s">
        <v>27</v>
      </c>
      <c r="D300" s="3" t="s">
        <v>461</v>
      </c>
      <c r="E300" s="5">
        <v>3600</v>
      </c>
      <c r="F300" s="100"/>
      <c r="G300" s="100"/>
    </row>
    <row r="301" spans="1:7" s="110" customFormat="1" ht="25.5">
      <c r="A301" s="3">
        <v>190025</v>
      </c>
      <c r="B301" s="15" t="s">
        <v>760</v>
      </c>
      <c r="C301" s="41" t="s">
        <v>2027</v>
      </c>
      <c r="D301" s="3" t="s">
        <v>461</v>
      </c>
      <c r="E301" s="5">
        <v>8400</v>
      </c>
      <c r="F301" s="100"/>
      <c r="G301" s="100"/>
    </row>
    <row r="302" spans="1:7" s="110" customFormat="1" ht="25.5">
      <c r="A302" s="3">
        <v>190026</v>
      </c>
      <c r="B302" s="192" t="s">
        <v>1259</v>
      </c>
      <c r="C302" s="138" t="s">
        <v>1260</v>
      </c>
      <c r="D302" s="50" t="s">
        <v>461</v>
      </c>
      <c r="E302" s="5">
        <v>2400</v>
      </c>
      <c r="F302" s="100"/>
      <c r="G302" s="100"/>
    </row>
    <row r="303" spans="1:7" s="110" customFormat="1" ht="25.5">
      <c r="A303" s="3">
        <v>190027</v>
      </c>
      <c r="B303" s="192" t="s">
        <v>1261</v>
      </c>
      <c r="C303" s="138" t="s">
        <v>1262</v>
      </c>
      <c r="D303" s="50" t="s">
        <v>461</v>
      </c>
      <c r="E303" s="5">
        <v>3600</v>
      </c>
      <c r="F303" s="100"/>
      <c r="G303" s="100"/>
    </row>
    <row r="304" spans="1:7" s="110" customFormat="1" ht="12.75">
      <c r="A304" s="29">
        <v>190028</v>
      </c>
      <c r="B304" s="3" t="s">
        <v>644</v>
      </c>
      <c r="C304" s="4" t="s">
        <v>23</v>
      </c>
      <c r="D304" s="3" t="s">
        <v>461</v>
      </c>
      <c r="E304" s="5">
        <v>3960</v>
      </c>
      <c r="F304" s="100"/>
      <c r="G304" s="100"/>
    </row>
    <row r="305" spans="1:7" s="110" customFormat="1" ht="12.75">
      <c r="A305" s="50">
        <v>190029</v>
      </c>
      <c r="B305" s="192" t="s">
        <v>1263</v>
      </c>
      <c r="C305" s="138" t="s">
        <v>1264</v>
      </c>
      <c r="D305" s="50" t="s">
        <v>461</v>
      </c>
      <c r="E305" s="5">
        <v>7920</v>
      </c>
      <c r="F305" s="100"/>
      <c r="G305" s="100"/>
    </row>
    <row r="306" spans="1:7" s="110" customFormat="1" ht="12.75">
      <c r="A306" s="50">
        <v>190030</v>
      </c>
      <c r="B306" s="50" t="s">
        <v>1265</v>
      </c>
      <c r="C306" s="138" t="s">
        <v>1266</v>
      </c>
      <c r="D306" s="50" t="s">
        <v>461</v>
      </c>
      <c r="E306" s="5">
        <v>5280</v>
      </c>
      <c r="F306" s="100"/>
      <c r="G306" s="100"/>
    </row>
    <row r="307" spans="1:7" s="110" customFormat="1" ht="12.75">
      <c r="A307" s="50">
        <v>190031</v>
      </c>
      <c r="B307" s="50" t="s">
        <v>1267</v>
      </c>
      <c r="C307" s="138" t="s">
        <v>1268</v>
      </c>
      <c r="D307" s="50" t="s">
        <v>461</v>
      </c>
      <c r="E307" s="5">
        <v>9240</v>
      </c>
      <c r="F307" s="100"/>
      <c r="G307" s="100"/>
    </row>
    <row r="308" spans="1:7" s="110" customFormat="1" ht="12.75">
      <c r="A308" s="50">
        <v>190032</v>
      </c>
      <c r="B308" s="50" t="s">
        <v>1269</v>
      </c>
      <c r="C308" s="138" t="s">
        <v>1270</v>
      </c>
      <c r="D308" s="50" t="s">
        <v>461</v>
      </c>
      <c r="E308" s="5">
        <v>15840</v>
      </c>
      <c r="F308" s="100"/>
      <c r="G308" s="100"/>
    </row>
    <row r="309" spans="1:7" s="110" customFormat="1" ht="12.75">
      <c r="A309" s="50">
        <v>190033</v>
      </c>
      <c r="B309" s="50" t="s">
        <v>1271</v>
      </c>
      <c r="C309" s="138" t="s">
        <v>1272</v>
      </c>
      <c r="D309" s="50" t="s">
        <v>461</v>
      </c>
      <c r="E309" s="5">
        <v>21120</v>
      </c>
      <c r="F309" s="100"/>
      <c r="G309" s="100"/>
    </row>
    <row r="310" spans="1:7" s="110" customFormat="1" ht="12.75">
      <c r="A310" s="50">
        <v>190034</v>
      </c>
      <c r="B310" s="50" t="s">
        <v>1273</v>
      </c>
      <c r="C310" s="138" t="s">
        <v>1274</v>
      </c>
      <c r="D310" s="50" t="s">
        <v>461</v>
      </c>
      <c r="E310" s="5">
        <v>26400</v>
      </c>
      <c r="F310" s="100"/>
      <c r="G310" s="100"/>
    </row>
    <row r="311" spans="1:7" s="110" customFormat="1" ht="12.75">
      <c r="A311" s="50">
        <v>190035</v>
      </c>
      <c r="B311" s="50" t="s">
        <v>1275</v>
      </c>
      <c r="C311" s="138" t="s">
        <v>1276</v>
      </c>
      <c r="D311" s="50" t="s">
        <v>461</v>
      </c>
      <c r="E311" s="5">
        <v>26400</v>
      </c>
      <c r="F311" s="100"/>
      <c r="G311" s="100"/>
    </row>
    <row r="312" spans="1:7" s="110" customFormat="1" ht="12.75">
      <c r="A312" s="50">
        <v>190036</v>
      </c>
      <c r="B312" s="50" t="s">
        <v>1277</v>
      </c>
      <c r="C312" s="138" t="s">
        <v>1278</v>
      </c>
      <c r="D312" s="50" t="s">
        <v>461</v>
      </c>
      <c r="E312" s="5">
        <v>26400</v>
      </c>
      <c r="F312" s="100"/>
      <c r="G312" s="100"/>
    </row>
    <row r="313" spans="1:7" s="110" customFormat="1" ht="12.75">
      <c r="A313" s="50">
        <v>190037</v>
      </c>
      <c r="B313" s="50" t="s">
        <v>1279</v>
      </c>
      <c r="C313" s="138" t="s">
        <v>1280</v>
      </c>
      <c r="D313" s="50" t="s">
        <v>461</v>
      </c>
      <c r="E313" s="5">
        <v>33000</v>
      </c>
      <c r="F313" s="100"/>
      <c r="G313" s="100"/>
    </row>
    <row r="314" spans="1:7" s="110" customFormat="1" ht="12.75">
      <c r="A314" s="50">
        <v>190038</v>
      </c>
      <c r="B314" s="50" t="s">
        <v>1281</v>
      </c>
      <c r="C314" s="138" t="s">
        <v>1282</v>
      </c>
      <c r="D314" s="50" t="s">
        <v>461</v>
      </c>
      <c r="E314" s="5">
        <v>39600</v>
      </c>
      <c r="F314" s="100"/>
      <c r="G314" s="100"/>
    </row>
    <row r="315" spans="1:7" s="110" customFormat="1" ht="25.5">
      <c r="A315" s="50">
        <v>190039</v>
      </c>
      <c r="B315" s="50" t="s">
        <v>1283</v>
      </c>
      <c r="C315" s="138" t="s">
        <v>1284</v>
      </c>
      <c r="D315" s="50" t="s">
        <v>461</v>
      </c>
      <c r="E315" s="5">
        <v>66000</v>
      </c>
      <c r="F315" s="100"/>
      <c r="G315" s="100"/>
    </row>
    <row r="316" spans="1:7" s="110" customFormat="1" ht="25.5">
      <c r="A316" s="50">
        <v>190040</v>
      </c>
      <c r="B316" s="50" t="s">
        <v>1285</v>
      </c>
      <c r="C316" s="138" t="s">
        <v>1286</v>
      </c>
      <c r="D316" s="50" t="s">
        <v>461</v>
      </c>
      <c r="E316" s="5">
        <v>105600</v>
      </c>
      <c r="F316" s="100"/>
      <c r="G316" s="100"/>
    </row>
    <row r="317" spans="1:7" s="110" customFormat="1" ht="25.5">
      <c r="A317" s="50">
        <v>190041</v>
      </c>
      <c r="B317" s="50" t="s">
        <v>1287</v>
      </c>
      <c r="C317" s="138" t="s">
        <v>1288</v>
      </c>
      <c r="D317" s="50" t="s">
        <v>461</v>
      </c>
      <c r="E317" s="5">
        <v>66000</v>
      </c>
      <c r="F317" s="100"/>
      <c r="G317" s="100"/>
    </row>
    <row r="318" spans="1:7" s="110" customFormat="1" ht="25.5">
      <c r="A318" s="50">
        <v>190042</v>
      </c>
      <c r="B318" s="50" t="s">
        <v>1289</v>
      </c>
      <c r="C318" s="138" t="s">
        <v>1290</v>
      </c>
      <c r="D318" s="50" t="s">
        <v>461</v>
      </c>
      <c r="E318" s="5">
        <v>105600</v>
      </c>
      <c r="F318" s="100"/>
      <c r="G318" s="100"/>
    </row>
    <row r="319" spans="1:7" s="110" customFormat="1" ht="25.5">
      <c r="A319" s="50">
        <v>190043</v>
      </c>
      <c r="B319" s="50" t="s">
        <v>1291</v>
      </c>
      <c r="C319" s="138" t="s">
        <v>1292</v>
      </c>
      <c r="D319" s="50" t="s">
        <v>461</v>
      </c>
      <c r="E319" s="5">
        <v>26400</v>
      </c>
      <c r="F319" s="100"/>
      <c r="G319" s="100"/>
    </row>
    <row r="320" spans="1:7" s="110" customFormat="1" ht="25.5">
      <c r="A320" s="50">
        <v>190044</v>
      </c>
      <c r="B320" s="50" t="s">
        <v>1293</v>
      </c>
      <c r="C320" s="138" t="s">
        <v>1294</v>
      </c>
      <c r="D320" s="50" t="s">
        <v>461</v>
      </c>
      <c r="E320" s="5">
        <v>66000</v>
      </c>
      <c r="F320" s="100"/>
      <c r="G320" s="100"/>
    </row>
    <row r="321" spans="1:7" s="110" customFormat="1" ht="25.5">
      <c r="A321" s="50">
        <v>190045</v>
      </c>
      <c r="B321" s="50" t="s">
        <v>1295</v>
      </c>
      <c r="C321" s="138" t="s">
        <v>1296</v>
      </c>
      <c r="D321" s="50" t="s">
        <v>461</v>
      </c>
      <c r="E321" s="5">
        <v>105600</v>
      </c>
      <c r="F321" s="100"/>
      <c r="G321" s="100"/>
    </row>
    <row r="322" spans="1:7" s="110" customFormat="1" ht="25.5">
      <c r="A322" s="29">
        <v>190046</v>
      </c>
      <c r="B322" s="3" t="s">
        <v>1739</v>
      </c>
      <c r="C322" s="4" t="s">
        <v>1740</v>
      </c>
      <c r="D322" s="50" t="s">
        <v>461</v>
      </c>
      <c r="E322" s="5">
        <v>1200</v>
      </c>
      <c r="F322" s="100"/>
      <c r="G322" s="100"/>
    </row>
    <row r="323" spans="1:7" s="110" customFormat="1" ht="25.5">
      <c r="A323" s="29">
        <v>190047</v>
      </c>
      <c r="B323" s="3" t="s">
        <v>1741</v>
      </c>
      <c r="C323" s="4" t="s">
        <v>1742</v>
      </c>
      <c r="D323" s="50" t="s">
        <v>461</v>
      </c>
      <c r="E323" s="5">
        <v>1320</v>
      </c>
      <c r="F323" s="100"/>
      <c r="G323" s="100"/>
    </row>
    <row r="324" spans="1:7" s="110" customFormat="1" ht="25.5">
      <c r="A324" s="51">
        <v>190048</v>
      </c>
      <c r="B324" s="3" t="s">
        <v>1744</v>
      </c>
      <c r="C324" s="4" t="s">
        <v>1743</v>
      </c>
      <c r="D324" s="50" t="s">
        <v>461</v>
      </c>
      <c r="E324" s="5">
        <v>1440</v>
      </c>
      <c r="F324" s="100"/>
      <c r="G324" s="100"/>
    </row>
    <row r="325" spans="1:7" s="110" customFormat="1" ht="25.5">
      <c r="A325" s="51">
        <v>190049</v>
      </c>
      <c r="B325" s="3" t="s">
        <v>1746</v>
      </c>
      <c r="C325" s="34" t="s">
        <v>1745</v>
      </c>
      <c r="D325" s="50" t="s">
        <v>461</v>
      </c>
      <c r="E325" s="5">
        <v>1200</v>
      </c>
      <c r="F325" s="100"/>
      <c r="G325" s="100"/>
    </row>
    <row r="326" spans="1:7" s="110" customFormat="1" ht="38.25">
      <c r="A326" s="51">
        <v>190050</v>
      </c>
      <c r="B326" s="193" t="s">
        <v>1861</v>
      </c>
      <c r="C326" s="34" t="s">
        <v>1747</v>
      </c>
      <c r="D326" s="50" t="s">
        <v>461</v>
      </c>
      <c r="E326" s="5">
        <v>960</v>
      </c>
      <c r="F326" s="100"/>
      <c r="G326" s="100"/>
    </row>
    <row r="327" spans="1:7" s="110" customFormat="1" ht="43.5" customHeight="1">
      <c r="A327" s="51">
        <v>190051</v>
      </c>
      <c r="B327" s="20" t="s">
        <v>1865</v>
      </c>
      <c r="C327" s="34" t="s">
        <v>1748</v>
      </c>
      <c r="D327" s="50" t="s">
        <v>461</v>
      </c>
      <c r="E327" s="5">
        <v>1200</v>
      </c>
      <c r="F327" s="100"/>
      <c r="G327" s="100"/>
    </row>
    <row r="328" spans="1:7" s="110" customFormat="1" ht="12.75">
      <c r="A328" s="51">
        <v>190052</v>
      </c>
      <c r="B328" s="20" t="s">
        <v>1862</v>
      </c>
      <c r="C328" s="34" t="s">
        <v>497</v>
      </c>
      <c r="D328" s="50" t="s">
        <v>461</v>
      </c>
      <c r="E328" s="5">
        <v>600</v>
      </c>
      <c r="F328" s="100"/>
      <c r="G328" s="100"/>
    </row>
    <row r="329" spans="1:7" s="110" customFormat="1" ht="25.5">
      <c r="A329" s="51">
        <v>190053</v>
      </c>
      <c r="B329" s="20" t="s">
        <v>1863</v>
      </c>
      <c r="C329" s="34" t="s">
        <v>1749</v>
      </c>
      <c r="D329" s="50" t="s">
        <v>461</v>
      </c>
      <c r="E329" s="5">
        <v>1080</v>
      </c>
      <c r="F329" s="100"/>
      <c r="G329" s="100"/>
    </row>
    <row r="330" spans="1:7" s="110" customFormat="1" ht="25.5">
      <c r="A330" s="51">
        <v>190054</v>
      </c>
      <c r="B330" s="20" t="s">
        <v>1864</v>
      </c>
      <c r="C330" s="34" t="s">
        <v>1750</v>
      </c>
      <c r="D330" s="50" t="s">
        <v>461</v>
      </c>
      <c r="E330" s="5">
        <v>1080</v>
      </c>
      <c r="F330" s="100"/>
      <c r="G330" s="100"/>
    </row>
    <row r="331" spans="1:7" s="110" customFormat="1" ht="38.25">
      <c r="A331" s="51">
        <v>190055</v>
      </c>
      <c r="B331" s="20" t="s">
        <v>1866</v>
      </c>
      <c r="C331" s="34" t="s">
        <v>1751</v>
      </c>
      <c r="D331" s="50" t="s">
        <v>461</v>
      </c>
      <c r="E331" s="5">
        <v>10320</v>
      </c>
      <c r="F331" s="100"/>
      <c r="G331" s="100"/>
    </row>
    <row r="332" spans="1:7" s="110" customFormat="1" ht="38.25">
      <c r="A332" s="51">
        <v>190056</v>
      </c>
      <c r="B332" s="20" t="s">
        <v>1867</v>
      </c>
      <c r="C332" s="34" t="s">
        <v>1752</v>
      </c>
      <c r="D332" s="50" t="s">
        <v>461</v>
      </c>
      <c r="E332" s="5">
        <v>30840</v>
      </c>
      <c r="F332" s="100"/>
      <c r="G332" s="100"/>
    </row>
    <row r="333" spans="1:7" s="110" customFormat="1" ht="25.5">
      <c r="A333" s="51">
        <v>190057</v>
      </c>
      <c r="B333" s="20" t="s">
        <v>1868</v>
      </c>
      <c r="C333" s="34" t="s">
        <v>1753</v>
      </c>
      <c r="D333" s="50" t="s">
        <v>461</v>
      </c>
      <c r="E333" s="5">
        <v>3360</v>
      </c>
      <c r="F333" s="100"/>
      <c r="G333" s="100"/>
    </row>
    <row r="334" spans="1:7" s="110" customFormat="1" ht="12.75">
      <c r="A334" s="51">
        <v>190058</v>
      </c>
      <c r="B334" s="20" t="s">
        <v>1255</v>
      </c>
      <c r="C334" s="34" t="s">
        <v>1754</v>
      </c>
      <c r="D334" s="50" t="s">
        <v>461</v>
      </c>
      <c r="E334" s="5">
        <v>720</v>
      </c>
      <c r="F334" s="100"/>
      <c r="G334" s="100"/>
    </row>
    <row r="335" spans="1:7" s="110" customFormat="1" ht="12.75">
      <c r="A335" s="51">
        <v>190059</v>
      </c>
      <c r="B335" s="20"/>
      <c r="C335" s="34" t="s">
        <v>1755</v>
      </c>
      <c r="D335" s="50" t="s">
        <v>461</v>
      </c>
      <c r="E335" s="5">
        <v>600</v>
      </c>
      <c r="F335" s="100"/>
      <c r="G335" s="100"/>
    </row>
    <row r="336" spans="1:7" s="110" customFormat="1" ht="25.5">
      <c r="A336" s="51">
        <v>190060</v>
      </c>
      <c r="B336" s="20"/>
      <c r="C336" s="34" t="s">
        <v>1756</v>
      </c>
      <c r="D336" s="50" t="s">
        <v>461</v>
      </c>
      <c r="E336" s="5">
        <v>3000</v>
      </c>
      <c r="F336" s="100"/>
      <c r="G336" s="100"/>
    </row>
    <row r="337" spans="1:7" s="110" customFormat="1" ht="32.25" customHeight="1">
      <c r="A337" s="241" t="s">
        <v>1757</v>
      </c>
      <c r="B337" s="241"/>
      <c r="C337" s="241"/>
      <c r="D337" s="241"/>
      <c r="E337" s="241"/>
      <c r="F337" s="100"/>
      <c r="G337" s="100"/>
    </row>
    <row r="338" spans="1:7" s="110" customFormat="1" ht="12" customHeight="1">
      <c r="A338" s="51">
        <v>190061</v>
      </c>
      <c r="B338" s="20" t="s">
        <v>1878</v>
      </c>
      <c r="C338" s="34" t="s">
        <v>1761</v>
      </c>
      <c r="D338" s="50" t="s">
        <v>1564</v>
      </c>
      <c r="E338" s="5">
        <v>3600</v>
      </c>
      <c r="F338" s="208"/>
      <c r="G338" s="100"/>
    </row>
    <row r="339" spans="1:7" s="110" customFormat="1" ht="11.25" customHeight="1">
      <c r="A339" s="51">
        <v>190062</v>
      </c>
      <c r="B339" s="20" t="s">
        <v>1879</v>
      </c>
      <c r="C339" s="34" t="s">
        <v>1760</v>
      </c>
      <c r="D339" s="50" t="s">
        <v>1564</v>
      </c>
      <c r="E339" s="5">
        <v>18000</v>
      </c>
      <c r="F339" s="208"/>
      <c r="G339" s="100"/>
    </row>
    <row r="340" spans="1:7" s="110" customFormat="1" ht="12" customHeight="1">
      <c r="A340" s="51">
        <v>190063</v>
      </c>
      <c r="B340" s="20" t="s">
        <v>1880</v>
      </c>
      <c r="C340" s="34" t="s">
        <v>1759</v>
      </c>
      <c r="D340" s="50" t="s">
        <v>1758</v>
      </c>
      <c r="E340" s="5">
        <v>36000</v>
      </c>
      <c r="F340" s="208"/>
      <c r="G340" s="100"/>
    </row>
    <row r="341" spans="1:7" s="110" customFormat="1" ht="12.75" customHeight="1">
      <c r="A341" s="51">
        <v>190064</v>
      </c>
      <c r="B341" s="20" t="s">
        <v>1881</v>
      </c>
      <c r="C341" s="34" t="s">
        <v>1762</v>
      </c>
      <c r="D341" s="50" t="s">
        <v>1564</v>
      </c>
      <c r="E341" s="5">
        <v>9720</v>
      </c>
      <c r="F341" s="208"/>
      <c r="G341" s="100"/>
    </row>
    <row r="342" spans="1:7" s="110" customFormat="1" ht="11.25" customHeight="1">
      <c r="A342" s="51">
        <v>190065</v>
      </c>
      <c r="B342" s="20" t="s">
        <v>1882</v>
      </c>
      <c r="C342" s="34" t="s">
        <v>1764</v>
      </c>
      <c r="D342" s="50" t="s">
        <v>1763</v>
      </c>
      <c r="E342" s="5">
        <v>48600</v>
      </c>
      <c r="F342" s="208"/>
      <c r="G342" s="100"/>
    </row>
    <row r="343" spans="1:7" s="110" customFormat="1" ht="13.5" customHeight="1">
      <c r="A343" s="51">
        <v>190066</v>
      </c>
      <c r="B343" s="20" t="s">
        <v>1883</v>
      </c>
      <c r="C343" s="34" t="s">
        <v>1765</v>
      </c>
      <c r="D343" s="50" t="s">
        <v>1763</v>
      </c>
      <c r="E343" s="5">
        <v>18600</v>
      </c>
      <c r="F343" s="208"/>
      <c r="G343" s="100"/>
    </row>
    <row r="344" spans="1:7" s="110" customFormat="1" ht="13.5" customHeight="1">
      <c r="A344" s="51">
        <v>190067</v>
      </c>
      <c r="B344" s="20" t="s">
        <v>1884</v>
      </c>
      <c r="C344" s="34" t="s">
        <v>1766</v>
      </c>
      <c r="D344" s="50" t="s">
        <v>1763</v>
      </c>
      <c r="E344" s="5">
        <v>93000</v>
      </c>
      <c r="F344" s="208"/>
      <c r="G344" s="100"/>
    </row>
    <row r="345" spans="1:7" s="110" customFormat="1" ht="19.5" customHeight="1">
      <c r="A345" s="242" t="s">
        <v>1767</v>
      </c>
      <c r="B345" s="242"/>
      <c r="C345" s="242"/>
      <c r="D345" s="242"/>
      <c r="E345" s="242"/>
      <c r="F345" s="100"/>
      <c r="G345" s="100"/>
    </row>
    <row r="346" spans="1:7" s="110" customFormat="1" ht="14.25" customHeight="1">
      <c r="A346" s="51">
        <v>190068</v>
      </c>
      <c r="B346" s="20" t="s">
        <v>1885</v>
      </c>
      <c r="C346" s="34" t="s">
        <v>1768</v>
      </c>
      <c r="D346" s="10" t="s">
        <v>461</v>
      </c>
      <c r="E346" s="5">
        <v>5400</v>
      </c>
      <c r="F346" s="208"/>
      <c r="G346" s="100"/>
    </row>
    <row r="347" spans="1:7" s="110" customFormat="1" ht="15.75" customHeight="1">
      <c r="A347" s="51">
        <v>190069</v>
      </c>
      <c r="B347" s="20" t="s">
        <v>1886</v>
      </c>
      <c r="C347" s="34" t="s">
        <v>1769</v>
      </c>
      <c r="D347" s="10" t="s">
        <v>212</v>
      </c>
      <c r="E347" s="5">
        <v>5600</v>
      </c>
      <c r="F347" s="208"/>
      <c r="G347" s="100"/>
    </row>
    <row r="348" spans="1:7" s="110" customFormat="1" ht="15.75" customHeight="1">
      <c r="A348" s="51">
        <v>190070</v>
      </c>
      <c r="B348" s="20" t="s">
        <v>1887</v>
      </c>
      <c r="C348" s="34" t="s">
        <v>1770</v>
      </c>
      <c r="D348" s="10" t="s">
        <v>212</v>
      </c>
      <c r="E348" s="5">
        <v>5400</v>
      </c>
      <c r="F348" s="208"/>
      <c r="G348" s="100"/>
    </row>
    <row r="349" spans="1:7" s="110" customFormat="1" ht="26.25" customHeight="1">
      <c r="A349" s="68">
        <v>190071</v>
      </c>
      <c r="B349" s="20" t="s">
        <v>1659</v>
      </c>
      <c r="C349" s="34" t="s">
        <v>1771</v>
      </c>
      <c r="D349" s="10" t="s">
        <v>212</v>
      </c>
      <c r="E349" s="5">
        <v>8400</v>
      </c>
      <c r="F349" s="208"/>
      <c r="G349" s="100"/>
    </row>
    <row r="350" spans="1:7" s="110" customFormat="1" ht="27" customHeight="1">
      <c r="A350" s="68">
        <v>190072</v>
      </c>
      <c r="B350" s="202" t="s">
        <v>1890</v>
      </c>
      <c r="C350" s="34" t="s">
        <v>1772</v>
      </c>
      <c r="D350" s="10" t="s">
        <v>461</v>
      </c>
      <c r="E350" s="5">
        <v>18000</v>
      </c>
      <c r="F350" s="208"/>
      <c r="G350" s="100"/>
    </row>
    <row r="351" spans="1:7" s="110" customFormat="1" ht="21.75" customHeight="1">
      <c r="A351" s="240" t="s">
        <v>1773</v>
      </c>
      <c r="B351" s="240"/>
      <c r="C351" s="240"/>
      <c r="D351" s="240"/>
      <c r="E351" s="240"/>
      <c r="F351" s="100"/>
      <c r="G351" s="100"/>
    </row>
    <row r="352" spans="1:7" s="110" customFormat="1" ht="63.75">
      <c r="A352" s="74">
        <v>190073</v>
      </c>
      <c r="B352" s="184" t="s">
        <v>1892</v>
      </c>
      <c r="C352" s="34" t="s">
        <v>1774</v>
      </c>
      <c r="D352" s="10" t="s">
        <v>212</v>
      </c>
      <c r="E352" s="5">
        <v>17500</v>
      </c>
      <c r="F352" s="208"/>
      <c r="G352" s="100"/>
    </row>
    <row r="353" spans="1:7" s="110" customFormat="1" ht="38.25">
      <c r="A353" s="74">
        <v>190074</v>
      </c>
      <c r="B353" s="184" t="s">
        <v>1893</v>
      </c>
      <c r="C353" s="34" t="s">
        <v>1775</v>
      </c>
      <c r="D353" s="10" t="s">
        <v>212</v>
      </c>
      <c r="E353" s="5">
        <v>28500</v>
      </c>
      <c r="F353" s="208"/>
      <c r="G353" s="100"/>
    </row>
    <row r="354" spans="1:7" s="110" customFormat="1" ht="38.25">
      <c r="A354" s="74">
        <v>190075</v>
      </c>
      <c r="B354" s="184" t="s">
        <v>1894</v>
      </c>
      <c r="C354" s="75" t="s">
        <v>1776</v>
      </c>
      <c r="D354" s="10" t="s">
        <v>212</v>
      </c>
      <c r="E354" s="5">
        <v>42600</v>
      </c>
      <c r="F354" s="208"/>
      <c r="G354" s="100"/>
    </row>
    <row r="355" spans="1:7" s="110" customFormat="1" ht="25.5">
      <c r="A355" s="74">
        <v>190076</v>
      </c>
      <c r="B355" s="184" t="s">
        <v>1895</v>
      </c>
      <c r="C355" s="75" t="s">
        <v>1777</v>
      </c>
      <c r="D355" s="10" t="s">
        <v>212</v>
      </c>
      <c r="E355" s="5">
        <v>58800</v>
      </c>
      <c r="F355" s="208"/>
      <c r="G355" s="100"/>
    </row>
    <row r="356" spans="1:7" s="110" customFormat="1" ht="19.5" customHeight="1">
      <c r="A356" s="240" t="s">
        <v>1778</v>
      </c>
      <c r="B356" s="240"/>
      <c r="C356" s="240"/>
      <c r="D356" s="240"/>
      <c r="E356" s="240"/>
      <c r="F356" s="100"/>
      <c r="G356" s="100"/>
    </row>
    <row r="357" spans="1:7" s="110" customFormat="1" ht="12.75">
      <c r="A357" s="51">
        <v>190077</v>
      </c>
      <c r="B357" s="20" t="s">
        <v>1875</v>
      </c>
      <c r="C357" s="75" t="s">
        <v>1779</v>
      </c>
      <c r="D357" s="10" t="s">
        <v>212</v>
      </c>
      <c r="E357" s="5">
        <v>97000</v>
      </c>
      <c r="F357" s="208"/>
      <c r="G357" s="100"/>
    </row>
    <row r="358" spans="1:7" s="110" customFormat="1" ht="12.75">
      <c r="A358" s="51">
        <v>190078</v>
      </c>
      <c r="B358" s="20" t="s">
        <v>1896</v>
      </c>
      <c r="C358" s="75" t="s">
        <v>1780</v>
      </c>
      <c r="D358" s="10" t="s">
        <v>212</v>
      </c>
      <c r="E358" s="5">
        <v>97000</v>
      </c>
      <c r="F358" s="208"/>
      <c r="G358" s="100"/>
    </row>
    <row r="359" spans="1:7" s="110" customFormat="1" ht="25.5">
      <c r="A359" s="51">
        <v>190079</v>
      </c>
      <c r="B359" s="82" t="s">
        <v>1897</v>
      </c>
      <c r="C359" s="75" t="s">
        <v>1781</v>
      </c>
      <c r="D359" s="10" t="s">
        <v>212</v>
      </c>
      <c r="E359" s="5">
        <v>152300</v>
      </c>
      <c r="F359" s="208"/>
      <c r="G359" s="100"/>
    </row>
    <row r="360" spans="1:7" s="110" customFormat="1" ht="25.5">
      <c r="A360" s="51">
        <v>190080</v>
      </c>
      <c r="B360" s="82" t="s">
        <v>1898</v>
      </c>
      <c r="C360" s="75" t="s">
        <v>1782</v>
      </c>
      <c r="D360" s="10" t="s">
        <v>212</v>
      </c>
      <c r="E360" s="5">
        <v>174300</v>
      </c>
      <c r="F360" s="208"/>
      <c r="G360" s="100"/>
    </row>
    <row r="361" spans="1:7" s="110" customFormat="1" ht="25.5">
      <c r="A361" s="51">
        <v>190081</v>
      </c>
      <c r="B361" s="82" t="s">
        <v>1899</v>
      </c>
      <c r="C361" s="75" t="s">
        <v>1783</v>
      </c>
      <c r="D361" s="10" t="s">
        <v>212</v>
      </c>
      <c r="E361" s="5">
        <v>174300</v>
      </c>
      <c r="F361" s="208"/>
      <c r="G361" s="100"/>
    </row>
    <row r="362" spans="1:7" s="110" customFormat="1" ht="25.5">
      <c r="A362" s="51">
        <v>190082</v>
      </c>
      <c r="B362" s="20" t="s">
        <v>1900</v>
      </c>
      <c r="C362" s="75" t="s">
        <v>1784</v>
      </c>
      <c r="D362" s="10" t="s">
        <v>212</v>
      </c>
      <c r="E362" s="5">
        <v>106000</v>
      </c>
      <c r="F362" s="208"/>
      <c r="G362" s="100"/>
    </row>
    <row r="363" spans="1:7" s="110" customFormat="1" ht="25.5">
      <c r="A363" s="51">
        <v>190083</v>
      </c>
      <c r="B363" s="20" t="s">
        <v>1901</v>
      </c>
      <c r="C363" s="75" t="s">
        <v>1785</v>
      </c>
      <c r="D363" s="10" t="s">
        <v>212</v>
      </c>
      <c r="E363" s="5">
        <v>152300</v>
      </c>
      <c r="F363" s="208"/>
      <c r="G363" s="100"/>
    </row>
    <row r="364" spans="1:7" s="110" customFormat="1" ht="25.5">
      <c r="A364" s="51">
        <v>190084</v>
      </c>
      <c r="B364" s="20" t="s">
        <v>1902</v>
      </c>
      <c r="C364" s="83" t="s">
        <v>1786</v>
      </c>
      <c r="D364" s="10" t="s">
        <v>212</v>
      </c>
      <c r="E364" s="5">
        <v>152300</v>
      </c>
      <c r="F364" s="208"/>
      <c r="G364" s="100"/>
    </row>
    <row r="365" spans="1:7" s="110" customFormat="1" ht="25.5">
      <c r="A365" s="51">
        <v>190085</v>
      </c>
      <c r="B365" s="20" t="s">
        <v>1903</v>
      </c>
      <c r="C365" s="83" t="s">
        <v>1787</v>
      </c>
      <c r="D365" s="10" t="s">
        <v>212</v>
      </c>
      <c r="E365" s="5">
        <v>177760</v>
      </c>
      <c r="F365" s="208"/>
      <c r="G365" s="100"/>
    </row>
    <row r="366" spans="1:7" s="110" customFormat="1" ht="12.75">
      <c r="A366" s="51">
        <v>190086</v>
      </c>
      <c r="B366" s="20" t="s">
        <v>1904</v>
      </c>
      <c r="C366" s="83" t="s">
        <v>1788</v>
      </c>
      <c r="D366" s="10" t="s">
        <v>212</v>
      </c>
      <c r="E366" s="5">
        <v>170000</v>
      </c>
      <c r="F366" s="208"/>
      <c r="G366" s="100"/>
    </row>
    <row r="367" spans="1:7" s="110" customFormat="1" ht="12.75">
      <c r="A367" s="51">
        <v>190087</v>
      </c>
      <c r="B367" s="20" t="s">
        <v>1905</v>
      </c>
      <c r="C367" s="83" t="s">
        <v>1789</v>
      </c>
      <c r="D367" s="10" t="s">
        <v>212</v>
      </c>
      <c r="E367" s="5">
        <v>170000</v>
      </c>
      <c r="F367" s="208"/>
      <c r="G367" s="100"/>
    </row>
    <row r="368" spans="1:7" s="110" customFormat="1" ht="25.5">
      <c r="A368" s="51">
        <v>190088</v>
      </c>
      <c r="B368" s="20" t="s">
        <v>1906</v>
      </c>
      <c r="C368" s="83" t="s">
        <v>1942</v>
      </c>
      <c r="D368" s="10" t="s">
        <v>212</v>
      </c>
      <c r="E368" s="5">
        <v>212860</v>
      </c>
      <c r="F368" s="208"/>
      <c r="G368" s="100"/>
    </row>
    <row r="369" spans="1:7" s="110" customFormat="1" ht="12.75">
      <c r="A369" s="51">
        <v>190089</v>
      </c>
      <c r="B369" s="20" t="s">
        <v>1932</v>
      </c>
      <c r="C369" s="83" t="s">
        <v>1790</v>
      </c>
      <c r="D369" s="10" t="s">
        <v>212</v>
      </c>
      <c r="E369" s="5">
        <v>92300</v>
      </c>
      <c r="F369" s="208"/>
      <c r="G369" s="100"/>
    </row>
    <row r="370" spans="1:7" s="110" customFormat="1" ht="12.75">
      <c r="A370" s="51">
        <v>190090</v>
      </c>
      <c r="B370" s="20" t="s">
        <v>1933</v>
      </c>
      <c r="C370" s="83" t="s">
        <v>1791</v>
      </c>
      <c r="D370" s="10" t="s">
        <v>212</v>
      </c>
      <c r="E370" s="5">
        <v>182760</v>
      </c>
      <c r="F370" s="208"/>
      <c r="G370" s="100"/>
    </row>
    <row r="371" spans="1:7" s="110" customFormat="1" ht="12.75">
      <c r="A371" s="51">
        <v>190091</v>
      </c>
      <c r="B371" s="20" t="s">
        <v>1912</v>
      </c>
      <c r="C371" s="83" t="s">
        <v>1792</v>
      </c>
      <c r="D371" s="10" t="s">
        <v>212</v>
      </c>
      <c r="E371" s="5">
        <v>152300</v>
      </c>
      <c r="F371" s="208"/>
      <c r="G371" s="100"/>
    </row>
    <row r="372" spans="1:7" s="110" customFormat="1" ht="12.75" customHeight="1">
      <c r="A372" s="51">
        <v>190092</v>
      </c>
      <c r="B372" s="20" t="s">
        <v>1874</v>
      </c>
      <c r="C372" s="83" t="s">
        <v>1793</v>
      </c>
      <c r="D372" s="10" t="s">
        <v>212</v>
      </c>
      <c r="E372" s="5">
        <v>119300</v>
      </c>
      <c r="F372" s="208"/>
      <c r="G372" s="100"/>
    </row>
    <row r="373" spans="1:7" s="110" customFormat="1" ht="12" customHeight="1">
      <c r="A373" s="51">
        <v>190093</v>
      </c>
      <c r="B373" s="20" t="s">
        <v>1875</v>
      </c>
      <c r="C373" s="83" t="s">
        <v>1794</v>
      </c>
      <c r="D373" s="10" t="s">
        <v>212</v>
      </c>
      <c r="E373" s="5">
        <v>97000</v>
      </c>
      <c r="F373" s="208"/>
      <c r="G373" s="100"/>
    </row>
    <row r="374" spans="1:7" s="110" customFormat="1" ht="25.5">
      <c r="A374" s="68">
        <v>190094</v>
      </c>
      <c r="B374" s="20" t="s">
        <v>1873</v>
      </c>
      <c r="C374" s="83" t="s">
        <v>1795</v>
      </c>
      <c r="D374" s="10" t="s">
        <v>212</v>
      </c>
      <c r="E374" s="5">
        <v>119300</v>
      </c>
      <c r="F374" s="208"/>
      <c r="G374" s="100"/>
    </row>
    <row r="375" spans="1:7" s="110" customFormat="1" ht="12.75">
      <c r="A375" s="68">
        <v>190095</v>
      </c>
      <c r="B375" s="20" t="s">
        <v>1876</v>
      </c>
      <c r="C375" s="83" t="s">
        <v>1796</v>
      </c>
      <c r="D375" s="10" t="s">
        <v>212</v>
      </c>
      <c r="E375" s="5">
        <v>138450</v>
      </c>
      <c r="F375" s="208"/>
      <c r="G375" s="100"/>
    </row>
    <row r="376" spans="1:7" s="110" customFormat="1" ht="12.75">
      <c r="A376" s="68">
        <v>190096</v>
      </c>
      <c r="B376" s="20" t="s">
        <v>1877</v>
      </c>
      <c r="C376" s="83" t="s">
        <v>1797</v>
      </c>
      <c r="D376" s="10" t="s">
        <v>212</v>
      </c>
      <c r="E376" s="5">
        <v>97300</v>
      </c>
      <c r="F376" s="208"/>
      <c r="G376" s="100"/>
    </row>
    <row r="377" spans="1:7" s="110" customFormat="1" ht="12.75">
      <c r="A377" s="68">
        <v>190097</v>
      </c>
      <c r="B377" s="20" t="s">
        <v>1921</v>
      </c>
      <c r="C377" s="83" t="s">
        <v>1798</v>
      </c>
      <c r="D377" s="10" t="s">
        <v>212</v>
      </c>
      <c r="E377" s="5">
        <v>97300</v>
      </c>
      <c r="F377" s="208"/>
      <c r="G377" s="100"/>
    </row>
    <row r="378" spans="1:7" s="110" customFormat="1" ht="19.5" customHeight="1">
      <c r="A378" s="240" t="s">
        <v>1799</v>
      </c>
      <c r="B378" s="240"/>
      <c r="C378" s="240"/>
      <c r="D378" s="240"/>
      <c r="E378" s="240"/>
      <c r="F378" s="100"/>
      <c r="G378" s="100"/>
    </row>
    <row r="379" spans="1:7" s="110" customFormat="1" ht="12.75">
      <c r="A379" s="74">
        <v>190098</v>
      </c>
      <c r="B379" s="10" t="s">
        <v>1918</v>
      </c>
      <c r="C379" s="83" t="s">
        <v>1800</v>
      </c>
      <c r="D379" s="10" t="s">
        <v>212</v>
      </c>
      <c r="E379" s="5">
        <v>97300</v>
      </c>
      <c r="F379" s="208"/>
      <c r="G379" s="100"/>
    </row>
    <row r="380" spans="1:7" s="110" customFormat="1" ht="12.75">
      <c r="A380" s="74">
        <v>190099</v>
      </c>
      <c r="B380" s="10" t="s">
        <v>1920</v>
      </c>
      <c r="C380" s="83" t="s">
        <v>1801</v>
      </c>
      <c r="D380" s="10" t="s">
        <v>212</v>
      </c>
      <c r="E380" s="5">
        <v>166800</v>
      </c>
      <c r="F380" s="208"/>
      <c r="G380" s="100"/>
    </row>
    <row r="381" spans="1:7" s="110" customFormat="1" ht="12.75">
      <c r="A381" s="74">
        <v>190100</v>
      </c>
      <c r="B381" s="10" t="s">
        <v>1919</v>
      </c>
      <c r="C381" s="83" t="s">
        <v>1870</v>
      </c>
      <c r="D381" s="10" t="s">
        <v>212</v>
      </c>
      <c r="E381" s="5">
        <v>152300</v>
      </c>
      <c r="F381" s="208"/>
      <c r="G381" s="100"/>
    </row>
    <row r="382" spans="1:7" s="110" customFormat="1" ht="12.75">
      <c r="A382" s="74">
        <v>190101</v>
      </c>
      <c r="B382" s="10" t="s">
        <v>1917</v>
      </c>
      <c r="C382" s="83" t="s">
        <v>1802</v>
      </c>
      <c r="D382" s="10" t="s">
        <v>212</v>
      </c>
      <c r="E382" s="5">
        <v>119300</v>
      </c>
      <c r="F382" s="208"/>
      <c r="G382" s="100"/>
    </row>
    <row r="383" spans="1:7" s="110" customFormat="1" ht="12.75">
      <c r="A383" s="74">
        <v>190102</v>
      </c>
      <c r="B383" s="10" t="s">
        <v>1922</v>
      </c>
      <c r="C383" s="83" t="s">
        <v>1803</v>
      </c>
      <c r="D383" s="10" t="s">
        <v>212</v>
      </c>
      <c r="E383" s="5">
        <v>97300</v>
      </c>
      <c r="F383" s="208"/>
      <c r="G383" s="100"/>
    </row>
    <row r="384" spans="1:7" s="110" customFormat="1" ht="25.5">
      <c r="A384" s="74">
        <v>190103</v>
      </c>
      <c r="B384" s="10" t="s">
        <v>1923</v>
      </c>
      <c r="C384" s="83" t="s">
        <v>1804</v>
      </c>
      <c r="D384" s="10" t="s">
        <v>212</v>
      </c>
      <c r="E384" s="5">
        <v>170200</v>
      </c>
      <c r="F384" s="208"/>
      <c r="G384" s="100"/>
    </row>
    <row r="385" spans="1:7" s="110" customFormat="1" ht="12.75">
      <c r="A385" s="74">
        <v>190104</v>
      </c>
      <c r="B385" s="10" t="s">
        <v>1913</v>
      </c>
      <c r="C385" s="83" t="s">
        <v>1805</v>
      </c>
      <c r="D385" s="10" t="s">
        <v>212</v>
      </c>
      <c r="E385" s="5">
        <v>97300</v>
      </c>
      <c r="F385" s="208"/>
      <c r="G385" s="100"/>
    </row>
    <row r="386" spans="1:7" s="110" customFormat="1" ht="12.75">
      <c r="A386" s="74">
        <v>190105</v>
      </c>
      <c r="B386" s="10" t="s">
        <v>1873</v>
      </c>
      <c r="C386" s="83" t="s">
        <v>1806</v>
      </c>
      <c r="D386" s="10" t="s">
        <v>212</v>
      </c>
      <c r="E386" s="5">
        <v>97300</v>
      </c>
      <c r="F386" s="208"/>
      <c r="G386" s="100"/>
    </row>
    <row r="387" spans="1:7" s="110" customFormat="1" ht="17.25" customHeight="1">
      <c r="A387" s="240" t="s">
        <v>1807</v>
      </c>
      <c r="B387" s="240"/>
      <c r="C387" s="240"/>
      <c r="D387" s="240"/>
      <c r="E387" s="240"/>
      <c r="F387" s="100"/>
      <c r="G387" s="100"/>
    </row>
    <row r="388" spans="1:7" s="110" customFormat="1" ht="12" customHeight="1">
      <c r="A388" s="74">
        <v>190106</v>
      </c>
      <c r="B388" s="10" t="s">
        <v>1914</v>
      </c>
      <c r="C388" s="83" t="s">
        <v>1792</v>
      </c>
      <c r="D388" s="10" t="s">
        <v>212</v>
      </c>
      <c r="E388" s="5">
        <v>116760</v>
      </c>
      <c r="F388" s="208"/>
      <c r="G388" s="100"/>
    </row>
    <row r="389" spans="1:7" s="110" customFormat="1" ht="12" customHeight="1">
      <c r="A389" s="74">
        <v>190107</v>
      </c>
      <c r="B389" s="10" t="s">
        <v>1876</v>
      </c>
      <c r="C389" s="83" t="s">
        <v>1808</v>
      </c>
      <c r="D389" s="10" t="s">
        <v>212</v>
      </c>
      <c r="E389" s="5">
        <v>116760</v>
      </c>
      <c r="F389" s="208"/>
      <c r="G389" s="100"/>
    </row>
    <row r="390" spans="1:7" s="110" customFormat="1" ht="25.5">
      <c r="A390" s="74">
        <v>190108</v>
      </c>
      <c r="B390" s="10" t="s">
        <v>1924</v>
      </c>
      <c r="C390" s="83" t="s">
        <v>1795</v>
      </c>
      <c r="D390" s="10" t="s">
        <v>212</v>
      </c>
      <c r="E390" s="5">
        <v>116760</v>
      </c>
      <c r="F390" s="208"/>
      <c r="G390" s="100"/>
    </row>
    <row r="391" spans="1:7" s="110" customFormat="1" ht="12.75">
      <c r="A391" s="10">
        <v>190109</v>
      </c>
      <c r="B391" s="10" t="s">
        <v>1877</v>
      </c>
      <c r="C391" s="83" t="s">
        <v>1796</v>
      </c>
      <c r="D391" s="10" t="s">
        <v>212</v>
      </c>
      <c r="E391" s="5">
        <v>182760</v>
      </c>
      <c r="F391" s="208"/>
      <c r="G391" s="100"/>
    </row>
    <row r="392" spans="1:7" s="110" customFormat="1" ht="12.75">
      <c r="A392" s="10">
        <v>190110</v>
      </c>
      <c r="B392" s="10" t="s">
        <v>1891</v>
      </c>
      <c r="C392" s="83" t="s">
        <v>1810</v>
      </c>
      <c r="D392" s="10" t="s">
        <v>212</v>
      </c>
      <c r="E392" s="5">
        <v>116760</v>
      </c>
      <c r="F392" s="208"/>
      <c r="G392" s="100"/>
    </row>
    <row r="393" spans="1:7" s="110" customFormat="1" ht="12.75">
      <c r="A393" s="10">
        <v>190111</v>
      </c>
      <c r="B393" s="10" t="s">
        <v>1921</v>
      </c>
      <c r="C393" s="83" t="s">
        <v>1809</v>
      </c>
      <c r="D393" s="10" t="s">
        <v>212</v>
      </c>
      <c r="E393" s="5">
        <v>182760</v>
      </c>
      <c r="F393" s="208"/>
      <c r="G393" s="100"/>
    </row>
    <row r="394" spans="1:7" s="110" customFormat="1" ht="12.75">
      <c r="A394" s="10">
        <v>190112</v>
      </c>
      <c r="B394" s="10" t="s">
        <v>1871</v>
      </c>
      <c r="C394" s="83" t="s">
        <v>1811</v>
      </c>
      <c r="D394" s="10" t="s">
        <v>212</v>
      </c>
      <c r="E394" s="5">
        <v>182760</v>
      </c>
      <c r="F394" s="208"/>
      <c r="G394" s="100"/>
    </row>
    <row r="395" spans="1:7" s="110" customFormat="1" ht="12.75">
      <c r="A395" s="240" t="s">
        <v>1812</v>
      </c>
      <c r="B395" s="240"/>
      <c r="C395" s="240"/>
      <c r="D395" s="240"/>
      <c r="E395" s="240"/>
      <c r="F395" s="100"/>
      <c r="G395" s="100"/>
    </row>
    <row r="396" spans="1:7" s="110" customFormat="1" ht="12.75">
      <c r="A396" s="20">
        <v>190113</v>
      </c>
      <c r="B396" s="20" t="s">
        <v>1915</v>
      </c>
      <c r="C396" s="83" t="s">
        <v>1792</v>
      </c>
      <c r="D396" s="10" t="s">
        <v>212</v>
      </c>
      <c r="E396" s="5">
        <v>97300</v>
      </c>
      <c r="F396" s="208"/>
      <c r="G396" s="100"/>
    </row>
    <row r="397" spans="1:7" s="110" customFormat="1" ht="12.75">
      <c r="A397" s="20">
        <v>190114</v>
      </c>
      <c r="B397" s="20" t="s">
        <v>1877</v>
      </c>
      <c r="C397" s="83" t="s">
        <v>1808</v>
      </c>
      <c r="D397" s="10" t="s">
        <v>212</v>
      </c>
      <c r="E397" s="5">
        <v>88450</v>
      </c>
      <c r="F397" s="208"/>
      <c r="G397" s="100"/>
    </row>
    <row r="398" spans="1:7" s="110" customFormat="1" ht="12.75">
      <c r="A398" s="20">
        <v>190115</v>
      </c>
      <c r="B398" s="20" t="s">
        <v>1921</v>
      </c>
      <c r="C398" s="83" t="s">
        <v>1796</v>
      </c>
      <c r="D398" s="10" t="s">
        <v>212</v>
      </c>
      <c r="E398" s="5">
        <v>152300</v>
      </c>
      <c r="F398" s="208"/>
      <c r="G398" s="100"/>
    </row>
    <row r="399" spans="1:7" s="110" customFormat="1" ht="12.75">
      <c r="A399" s="20">
        <v>190116</v>
      </c>
      <c r="B399" s="20" t="s">
        <v>1939</v>
      </c>
      <c r="C399" s="83" t="s">
        <v>1810</v>
      </c>
      <c r="D399" s="10" t="s">
        <v>212</v>
      </c>
      <c r="E399" s="5">
        <v>97300</v>
      </c>
      <c r="F399" s="208"/>
      <c r="G399" s="100"/>
    </row>
    <row r="400" spans="1:7" s="110" customFormat="1" ht="12.75">
      <c r="A400" s="20">
        <v>190117</v>
      </c>
      <c r="B400" s="20" t="s">
        <v>1926</v>
      </c>
      <c r="C400" s="83" t="s">
        <v>1813</v>
      </c>
      <c r="D400" s="10" t="s">
        <v>212</v>
      </c>
      <c r="E400" s="5">
        <v>97300</v>
      </c>
      <c r="F400" s="208"/>
      <c r="G400" s="100"/>
    </row>
    <row r="401" spans="1:7" s="110" customFormat="1" ht="51">
      <c r="A401" s="20">
        <v>190118</v>
      </c>
      <c r="B401" s="184" t="s">
        <v>1937</v>
      </c>
      <c r="C401" s="83" t="s">
        <v>1814</v>
      </c>
      <c r="D401" s="10" t="s">
        <v>212</v>
      </c>
      <c r="E401" s="5">
        <v>60200</v>
      </c>
      <c r="F401" s="208"/>
      <c r="G401" s="100"/>
    </row>
    <row r="402" spans="1:7" s="110" customFormat="1" ht="38.25">
      <c r="A402" s="20">
        <v>190119</v>
      </c>
      <c r="B402" s="184" t="s">
        <v>1938</v>
      </c>
      <c r="C402" s="83" t="s">
        <v>1815</v>
      </c>
      <c r="D402" s="10" t="s">
        <v>212</v>
      </c>
      <c r="E402" s="5">
        <v>80800</v>
      </c>
      <c r="F402" s="208"/>
      <c r="G402" s="100"/>
    </row>
    <row r="403" spans="1:7" s="110" customFormat="1" ht="14.25" customHeight="1">
      <c r="A403" s="240" t="s">
        <v>1816</v>
      </c>
      <c r="B403" s="240"/>
      <c r="C403" s="240"/>
      <c r="D403" s="240"/>
      <c r="E403" s="240"/>
      <c r="F403" s="100"/>
      <c r="G403" s="100"/>
    </row>
    <row r="404" spans="1:7" s="110" customFormat="1" ht="12.75">
      <c r="A404" s="20">
        <v>190120</v>
      </c>
      <c r="B404" s="20" t="s">
        <v>1907</v>
      </c>
      <c r="C404" s="107" t="s">
        <v>1817</v>
      </c>
      <c r="D404" s="20" t="s">
        <v>1564</v>
      </c>
      <c r="E404" s="5">
        <v>20400</v>
      </c>
      <c r="F404" s="208"/>
      <c r="G404" s="100"/>
    </row>
    <row r="405" spans="1:7" s="110" customFormat="1" ht="25.5">
      <c r="A405" s="20">
        <v>190121</v>
      </c>
      <c r="B405" s="20" t="s">
        <v>1908</v>
      </c>
      <c r="C405" s="87" t="s">
        <v>1818</v>
      </c>
      <c r="D405" s="10" t="s">
        <v>1220</v>
      </c>
      <c r="E405" s="5">
        <v>73920</v>
      </c>
      <c r="F405" s="208"/>
      <c r="G405" s="100"/>
    </row>
    <row r="406" spans="1:7" s="110" customFormat="1" ht="25.5">
      <c r="A406" s="20">
        <v>190122</v>
      </c>
      <c r="B406" s="20" t="s">
        <v>1909</v>
      </c>
      <c r="C406" s="87" t="s">
        <v>1819</v>
      </c>
      <c r="D406" s="10" t="s">
        <v>1220</v>
      </c>
      <c r="E406" s="5">
        <v>88440</v>
      </c>
      <c r="F406" s="208"/>
      <c r="G406" s="100"/>
    </row>
    <row r="407" spans="1:7" s="110" customFormat="1" ht="12.75">
      <c r="A407" s="240" t="s">
        <v>1820</v>
      </c>
      <c r="B407" s="240"/>
      <c r="C407" s="240"/>
      <c r="D407" s="240"/>
      <c r="E407" s="240"/>
      <c r="F407" s="100"/>
      <c r="G407" s="100"/>
    </row>
    <row r="408" spans="1:7" s="110" customFormat="1" ht="12.75">
      <c r="A408" s="20">
        <v>190123</v>
      </c>
      <c r="B408" s="20" t="s">
        <v>1910</v>
      </c>
      <c r="C408" s="107" t="s">
        <v>1821</v>
      </c>
      <c r="D408" s="20" t="s">
        <v>212</v>
      </c>
      <c r="E408" s="5">
        <v>12600</v>
      </c>
      <c r="F408" s="100"/>
      <c r="G408" s="100"/>
    </row>
    <row r="409" spans="1:7" s="110" customFormat="1" ht="12.75">
      <c r="A409" s="20">
        <v>190124</v>
      </c>
      <c r="B409" s="20" t="s">
        <v>1851</v>
      </c>
      <c r="C409" s="90" t="s">
        <v>1822</v>
      </c>
      <c r="D409" s="20" t="s">
        <v>212</v>
      </c>
      <c r="E409" s="5">
        <v>19800</v>
      </c>
      <c r="F409" s="100"/>
      <c r="G409" s="100"/>
    </row>
    <row r="410" spans="1:7" s="110" customFormat="1" ht="25.5">
      <c r="A410" s="20">
        <v>190125</v>
      </c>
      <c r="B410" s="20" t="s">
        <v>1852</v>
      </c>
      <c r="C410" s="90" t="s">
        <v>1823</v>
      </c>
      <c r="D410" s="20" t="s">
        <v>212</v>
      </c>
      <c r="E410" s="5">
        <v>19800</v>
      </c>
      <c r="F410" s="100"/>
      <c r="G410" s="100"/>
    </row>
    <row r="411" spans="1:7" s="110" customFormat="1" ht="12.75">
      <c r="A411" s="20">
        <v>190126</v>
      </c>
      <c r="B411" s="20" t="s">
        <v>1853</v>
      </c>
      <c r="C411" s="90" t="s">
        <v>1824</v>
      </c>
      <c r="D411" s="20" t="s">
        <v>212</v>
      </c>
      <c r="E411" s="5">
        <v>33000</v>
      </c>
      <c r="F411" s="100"/>
      <c r="G411" s="100"/>
    </row>
    <row r="412" spans="1:7" s="110" customFormat="1" ht="25.5">
      <c r="A412" s="20">
        <v>190127</v>
      </c>
      <c r="B412" s="20" t="s">
        <v>1854</v>
      </c>
      <c r="C412" s="87" t="s">
        <v>1829</v>
      </c>
      <c r="D412" s="20" t="s">
        <v>212</v>
      </c>
      <c r="E412" s="5">
        <v>19800</v>
      </c>
      <c r="F412" s="100"/>
      <c r="G412" s="100"/>
    </row>
    <row r="413" spans="1:7" s="110" customFormat="1" ht="25.5">
      <c r="A413" s="20">
        <v>190128</v>
      </c>
      <c r="B413" s="20" t="s">
        <v>1855</v>
      </c>
      <c r="C413" s="87" t="s">
        <v>1830</v>
      </c>
      <c r="D413" s="20" t="s">
        <v>212</v>
      </c>
      <c r="E413" s="5">
        <v>33000</v>
      </c>
      <c r="F413" s="100"/>
      <c r="G413" s="100"/>
    </row>
    <row r="414" spans="1:7" s="110" customFormat="1" ht="12.75">
      <c r="A414" s="20">
        <v>190129</v>
      </c>
      <c r="B414" s="20" t="s">
        <v>1856</v>
      </c>
      <c r="C414" s="87" t="s">
        <v>1831</v>
      </c>
      <c r="D414" s="20" t="s">
        <v>212</v>
      </c>
      <c r="E414" s="5">
        <v>19800</v>
      </c>
      <c r="F414" s="100"/>
      <c r="G414" s="100"/>
    </row>
    <row r="415" spans="1:7" s="110" customFormat="1" ht="12.75">
      <c r="A415" s="20">
        <v>190130</v>
      </c>
      <c r="B415" s="20" t="s">
        <v>1857</v>
      </c>
      <c r="C415" s="87" t="s">
        <v>1832</v>
      </c>
      <c r="D415" s="20" t="s">
        <v>212</v>
      </c>
      <c r="E415" s="5">
        <v>19800</v>
      </c>
      <c r="F415" s="100"/>
      <c r="G415" s="100"/>
    </row>
    <row r="416" spans="1:7" s="110" customFormat="1" ht="12.75">
      <c r="A416" s="20">
        <v>190131</v>
      </c>
      <c r="B416" s="20" t="s">
        <v>1858</v>
      </c>
      <c r="C416" s="87" t="s">
        <v>1833</v>
      </c>
      <c r="D416" s="20" t="s">
        <v>212</v>
      </c>
      <c r="E416" s="5">
        <v>59400</v>
      </c>
      <c r="F416" s="100"/>
      <c r="G416" s="100"/>
    </row>
    <row r="417" spans="1:7" s="110" customFormat="1" ht="12.75">
      <c r="A417" s="20">
        <v>190132</v>
      </c>
      <c r="B417" s="20" t="s">
        <v>1859</v>
      </c>
      <c r="C417" s="87" t="s">
        <v>1834</v>
      </c>
      <c r="D417" s="20" t="s">
        <v>212</v>
      </c>
      <c r="E417" s="5">
        <v>33000</v>
      </c>
      <c r="F417" s="100"/>
      <c r="G417" s="100"/>
    </row>
    <row r="418" spans="1:7" s="110" customFormat="1" ht="12.75">
      <c r="A418" s="20">
        <v>190133</v>
      </c>
      <c r="B418" s="20" t="s">
        <v>1860</v>
      </c>
      <c r="C418" s="87" t="s">
        <v>1835</v>
      </c>
      <c r="D418" s="20" t="s">
        <v>212</v>
      </c>
      <c r="E418" s="5">
        <v>19800</v>
      </c>
      <c r="F418" s="100"/>
      <c r="G418" s="100"/>
    </row>
    <row r="419" spans="1:7" s="110" customFormat="1" ht="12.75">
      <c r="A419" s="20">
        <v>190134</v>
      </c>
      <c r="B419" s="20" t="s">
        <v>1931</v>
      </c>
      <c r="C419" s="107" t="s">
        <v>1836</v>
      </c>
      <c r="D419" s="20" t="s">
        <v>212</v>
      </c>
      <c r="E419" s="5">
        <v>19800</v>
      </c>
      <c r="F419" s="100"/>
      <c r="G419" s="100"/>
    </row>
    <row r="420" spans="1:7" s="110" customFormat="1" ht="12.75">
      <c r="A420" s="20">
        <v>190135</v>
      </c>
      <c r="B420" s="20" t="s">
        <v>1936</v>
      </c>
      <c r="C420" s="87" t="s">
        <v>1837</v>
      </c>
      <c r="D420" s="20" t="s">
        <v>212</v>
      </c>
      <c r="E420" s="5">
        <v>19800</v>
      </c>
      <c r="F420" s="100"/>
      <c r="G420" s="100"/>
    </row>
    <row r="421" spans="1:7" s="110" customFormat="1" ht="12.75">
      <c r="A421" s="20">
        <v>190136</v>
      </c>
      <c r="B421" s="20" t="s">
        <v>1934</v>
      </c>
      <c r="C421" s="21" t="s">
        <v>1838</v>
      </c>
      <c r="D421" s="20" t="s">
        <v>212</v>
      </c>
      <c r="E421" s="5">
        <v>19800</v>
      </c>
      <c r="F421" s="100"/>
      <c r="G421" s="100"/>
    </row>
    <row r="422" spans="1:7" s="110" customFormat="1" ht="12.75">
      <c r="A422" s="20">
        <v>190137</v>
      </c>
      <c r="B422" s="20" t="s">
        <v>1935</v>
      </c>
      <c r="C422" s="21" t="s">
        <v>1839</v>
      </c>
      <c r="D422" s="20" t="s">
        <v>212</v>
      </c>
      <c r="E422" s="5">
        <v>15840</v>
      </c>
      <c r="F422" s="100"/>
      <c r="G422" s="100"/>
    </row>
    <row r="423" spans="1:7" s="110" customFormat="1" ht="12.75">
      <c r="A423" s="240" t="s">
        <v>1840</v>
      </c>
      <c r="B423" s="240"/>
      <c r="C423" s="240"/>
      <c r="D423" s="240"/>
      <c r="E423" s="240"/>
      <c r="F423" s="100"/>
      <c r="G423" s="100"/>
    </row>
    <row r="424" spans="1:7" s="110" customFormat="1" ht="25.5">
      <c r="A424" s="20">
        <v>190138</v>
      </c>
      <c r="B424" s="20" t="s">
        <v>1916</v>
      </c>
      <c r="C424" s="87" t="s">
        <v>1841</v>
      </c>
      <c r="D424" s="20" t="s">
        <v>212</v>
      </c>
      <c r="E424" s="5">
        <v>19800</v>
      </c>
      <c r="F424" s="208"/>
      <c r="G424" s="100"/>
    </row>
    <row r="425" spans="1:7" s="110" customFormat="1" ht="25.5">
      <c r="A425" s="20">
        <v>190139</v>
      </c>
      <c r="B425" s="20" t="s">
        <v>1928</v>
      </c>
      <c r="C425" s="87" t="s">
        <v>1842</v>
      </c>
      <c r="D425" s="20" t="s">
        <v>212</v>
      </c>
      <c r="E425" s="5">
        <v>19800</v>
      </c>
      <c r="F425" s="208"/>
      <c r="G425" s="100"/>
    </row>
    <row r="426" spans="1:7" s="110" customFormat="1" ht="25.5">
      <c r="A426" s="20">
        <v>190140</v>
      </c>
      <c r="B426" s="20" t="s">
        <v>1927</v>
      </c>
      <c r="C426" s="87" t="s">
        <v>1843</v>
      </c>
      <c r="D426" s="20" t="s">
        <v>212</v>
      </c>
      <c r="E426" s="5">
        <v>19800</v>
      </c>
      <c r="F426" s="208"/>
      <c r="G426" s="100"/>
    </row>
    <row r="427" spans="1:7" s="110" customFormat="1" ht="12.75">
      <c r="A427" s="20">
        <v>190141</v>
      </c>
      <c r="B427" s="20" t="s">
        <v>1267</v>
      </c>
      <c r="C427" s="87" t="s">
        <v>1844</v>
      </c>
      <c r="D427" s="20" t="s">
        <v>212</v>
      </c>
      <c r="E427" s="5">
        <v>25440</v>
      </c>
      <c r="F427" s="208"/>
      <c r="G427" s="100"/>
    </row>
    <row r="428" spans="1:7" s="110" customFormat="1" ht="12.75">
      <c r="A428" s="20">
        <v>190142</v>
      </c>
      <c r="B428" s="20" t="s">
        <v>1941</v>
      </c>
      <c r="C428" s="87" t="s">
        <v>1850</v>
      </c>
      <c r="D428" s="20" t="s">
        <v>212</v>
      </c>
      <c r="E428" s="5">
        <v>12120</v>
      </c>
      <c r="F428" s="208"/>
      <c r="G428" s="100"/>
    </row>
    <row r="429" spans="1:7" s="110" customFormat="1" ht="12.75">
      <c r="A429" s="20">
        <v>190143</v>
      </c>
      <c r="B429" s="20" t="s">
        <v>1281</v>
      </c>
      <c r="C429" s="87" t="s">
        <v>1845</v>
      </c>
      <c r="D429" s="20" t="s">
        <v>212</v>
      </c>
      <c r="E429" s="5">
        <v>19800</v>
      </c>
      <c r="F429" s="208"/>
      <c r="G429" s="100"/>
    </row>
    <row r="430" spans="1:7" s="110" customFormat="1" ht="25.5">
      <c r="A430" s="20">
        <v>190144</v>
      </c>
      <c r="B430" s="20" t="s">
        <v>1940</v>
      </c>
      <c r="C430" s="87" t="s">
        <v>1846</v>
      </c>
      <c r="D430" s="20" t="s">
        <v>212</v>
      </c>
      <c r="E430" s="5">
        <v>25320</v>
      </c>
      <c r="F430" s="208"/>
      <c r="G430" s="100"/>
    </row>
    <row r="431" spans="1:7" s="110" customFormat="1" ht="12.75">
      <c r="A431" s="20">
        <v>190145</v>
      </c>
      <c r="B431" s="20" t="s">
        <v>1926</v>
      </c>
      <c r="C431" s="87" t="s">
        <v>1925</v>
      </c>
      <c r="D431" s="20" t="s">
        <v>212</v>
      </c>
      <c r="E431" s="5">
        <v>19400</v>
      </c>
      <c r="F431" s="208"/>
      <c r="G431" s="100"/>
    </row>
    <row r="432" spans="1:7" s="110" customFormat="1" ht="12.75">
      <c r="A432" s="20">
        <v>190146</v>
      </c>
      <c r="B432" s="20" t="s">
        <v>1930</v>
      </c>
      <c r="C432" s="87" t="s">
        <v>1268</v>
      </c>
      <c r="D432" s="20" t="s">
        <v>212</v>
      </c>
      <c r="E432" s="5">
        <v>26400</v>
      </c>
      <c r="F432" s="208"/>
      <c r="G432" s="100"/>
    </row>
    <row r="433" spans="1:7" s="110" customFormat="1" ht="12.75">
      <c r="A433" s="20">
        <v>190147</v>
      </c>
      <c r="B433" s="20" t="s">
        <v>1929</v>
      </c>
      <c r="C433" s="87" t="s">
        <v>1848</v>
      </c>
      <c r="D433" s="20" t="s">
        <v>212</v>
      </c>
      <c r="E433" s="5">
        <v>26400</v>
      </c>
      <c r="F433" s="208"/>
      <c r="G433" s="100"/>
    </row>
    <row r="434" spans="1:7" s="110" customFormat="1" ht="12.75">
      <c r="A434" s="20">
        <v>190148</v>
      </c>
      <c r="B434" s="20" t="s">
        <v>1872</v>
      </c>
      <c r="C434" s="87" t="s">
        <v>1847</v>
      </c>
      <c r="D434" s="20" t="s">
        <v>212</v>
      </c>
      <c r="E434" s="5">
        <v>59400</v>
      </c>
      <c r="F434" s="208"/>
      <c r="G434" s="100"/>
    </row>
    <row r="435" spans="1:7" s="110" customFormat="1" ht="25.5">
      <c r="A435" s="20">
        <v>190149</v>
      </c>
      <c r="B435" s="20" t="s">
        <v>1911</v>
      </c>
      <c r="C435" s="87" t="s">
        <v>1849</v>
      </c>
      <c r="D435" s="20" t="s">
        <v>212</v>
      </c>
      <c r="E435" s="5">
        <v>46200</v>
      </c>
      <c r="F435" s="208"/>
      <c r="G435" s="100"/>
    </row>
    <row r="436" spans="1:7" s="110" customFormat="1" ht="12.75" customHeight="1">
      <c r="A436" s="237" t="s">
        <v>528</v>
      </c>
      <c r="B436" s="237"/>
      <c r="C436" s="237"/>
      <c r="D436" s="237"/>
      <c r="E436" s="237"/>
      <c r="F436" s="100"/>
      <c r="G436" s="100"/>
    </row>
    <row r="437" spans="1:7" s="110" customFormat="1" ht="12.75">
      <c r="A437" s="3">
        <v>240011</v>
      </c>
      <c r="B437" s="17" t="s">
        <v>40</v>
      </c>
      <c r="C437" s="4" t="s">
        <v>41</v>
      </c>
      <c r="D437" s="3" t="s">
        <v>461</v>
      </c>
      <c r="E437" s="5">
        <v>660</v>
      </c>
      <c r="F437" s="208"/>
      <c r="G437" s="100"/>
    </row>
    <row r="438" spans="1:7" s="110" customFormat="1" ht="12.75">
      <c r="A438" s="3">
        <v>240012</v>
      </c>
      <c r="B438" s="17" t="s">
        <v>37</v>
      </c>
      <c r="C438" s="4" t="s">
        <v>38</v>
      </c>
      <c r="D438" s="3" t="s">
        <v>461</v>
      </c>
      <c r="E438" s="5">
        <v>960</v>
      </c>
      <c r="F438" s="208"/>
      <c r="G438" s="100"/>
    </row>
    <row r="439" spans="1:7" s="110" customFormat="1" ht="12.75">
      <c r="A439" s="3">
        <v>240013</v>
      </c>
      <c r="B439" s="17" t="s">
        <v>35</v>
      </c>
      <c r="C439" s="4" t="s">
        <v>36</v>
      </c>
      <c r="D439" s="3" t="s">
        <v>461</v>
      </c>
      <c r="E439" s="5">
        <v>960</v>
      </c>
      <c r="F439" s="208"/>
      <c r="G439" s="100"/>
    </row>
    <row r="440" spans="1:7" s="110" customFormat="1" ht="25.5">
      <c r="A440" s="3">
        <v>240014</v>
      </c>
      <c r="B440" s="17" t="s">
        <v>21</v>
      </c>
      <c r="C440" s="4" t="s">
        <v>22</v>
      </c>
      <c r="D440" s="3" t="s">
        <v>461</v>
      </c>
      <c r="E440" s="5">
        <v>720</v>
      </c>
      <c r="F440" s="208"/>
      <c r="G440" s="100"/>
    </row>
    <row r="441" spans="1:7" s="110" customFormat="1" ht="25.5">
      <c r="A441" s="3">
        <v>240015</v>
      </c>
      <c r="B441" s="17" t="s">
        <v>613</v>
      </c>
      <c r="C441" s="4" t="s">
        <v>532</v>
      </c>
      <c r="D441" s="3" t="s">
        <v>461</v>
      </c>
      <c r="E441" s="5">
        <v>1080</v>
      </c>
      <c r="F441" s="208"/>
      <c r="G441" s="100"/>
    </row>
    <row r="442" spans="1:7" s="110" customFormat="1" ht="12.75">
      <c r="A442" s="3">
        <v>240016</v>
      </c>
      <c r="B442" s="17" t="s">
        <v>24</v>
      </c>
      <c r="C442" s="4" t="s">
        <v>543</v>
      </c>
      <c r="D442" s="3" t="s">
        <v>461</v>
      </c>
      <c r="E442" s="5">
        <v>600</v>
      </c>
      <c r="F442" s="208"/>
      <c r="G442" s="100"/>
    </row>
    <row r="443" spans="1:7" s="110" customFormat="1" ht="12.75">
      <c r="A443" s="3">
        <v>240017</v>
      </c>
      <c r="B443" s="17" t="s">
        <v>614</v>
      </c>
      <c r="C443" s="4" t="s">
        <v>25</v>
      </c>
      <c r="D443" s="3" t="s">
        <v>461</v>
      </c>
      <c r="E443" s="5">
        <v>840</v>
      </c>
      <c r="F443" s="208"/>
      <c r="G443" s="100"/>
    </row>
    <row r="444" spans="1:7" s="110" customFormat="1" ht="12.75">
      <c r="A444" s="3">
        <v>240018</v>
      </c>
      <c r="B444" s="17" t="s">
        <v>28</v>
      </c>
      <c r="C444" s="4" t="s">
        <v>684</v>
      </c>
      <c r="D444" s="3" t="s">
        <v>461</v>
      </c>
      <c r="E444" s="5">
        <v>3360</v>
      </c>
      <c r="F444" s="208"/>
      <c r="G444" s="100"/>
    </row>
    <row r="445" spans="1:7" s="110" customFormat="1" ht="12.75">
      <c r="A445" s="3">
        <v>240019</v>
      </c>
      <c r="B445" s="17" t="s">
        <v>683</v>
      </c>
      <c r="C445" s="4" t="s">
        <v>685</v>
      </c>
      <c r="D445" s="3" t="s">
        <v>461</v>
      </c>
      <c r="E445" s="5">
        <v>4680</v>
      </c>
      <c r="F445" s="208"/>
      <c r="G445" s="100"/>
    </row>
    <row r="446" spans="1:7" s="110" customFormat="1" ht="12.75">
      <c r="A446" s="3">
        <v>240020</v>
      </c>
      <c r="B446" s="17" t="s">
        <v>29</v>
      </c>
      <c r="C446" s="4" t="s">
        <v>30</v>
      </c>
      <c r="D446" s="3" t="s">
        <v>461</v>
      </c>
      <c r="E446" s="5">
        <v>2040</v>
      </c>
      <c r="F446" s="208"/>
      <c r="G446" s="100"/>
    </row>
    <row r="447" spans="1:7" s="110" customFormat="1" ht="12.75">
      <c r="A447" s="3">
        <v>240021</v>
      </c>
      <c r="B447" s="17" t="s">
        <v>643</v>
      </c>
      <c r="C447" s="17" t="s">
        <v>31</v>
      </c>
      <c r="D447" s="3" t="s">
        <v>461</v>
      </c>
      <c r="E447" s="5">
        <v>3600</v>
      </c>
      <c r="F447" s="208"/>
      <c r="G447" s="100"/>
    </row>
    <row r="448" spans="1:7" s="110" customFormat="1" ht="12.75">
      <c r="A448" s="3">
        <v>240022</v>
      </c>
      <c r="B448" s="96" t="s">
        <v>636</v>
      </c>
      <c r="C448" s="96" t="s">
        <v>622</v>
      </c>
      <c r="D448" s="3" t="s">
        <v>461</v>
      </c>
      <c r="E448" s="5">
        <v>3960</v>
      </c>
      <c r="F448" s="208"/>
      <c r="G448" s="100"/>
    </row>
    <row r="449" spans="1:7" s="110" customFormat="1" ht="12.75">
      <c r="A449" s="3">
        <v>240023</v>
      </c>
      <c r="B449" s="96" t="s">
        <v>635</v>
      </c>
      <c r="C449" s="96" t="s">
        <v>623</v>
      </c>
      <c r="D449" s="3" t="s">
        <v>461</v>
      </c>
      <c r="E449" s="5">
        <v>7200</v>
      </c>
      <c r="F449" s="208"/>
      <c r="G449" s="100"/>
    </row>
    <row r="450" spans="1:7" s="110" customFormat="1" ht="12.75">
      <c r="A450" s="3">
        <v>240024</v>
      </c>
      <c r="B450" s="96" t="s">
        <v>624</v>
      </c>
      <c r="C450" s="96" t="s">
        <v>625</v>
      </c>
      <c r="D450" s="3" t="s">
        <v>461</v>
      </c>
      <c r="E450" s="5">
        <v>7200</v>
      </c>
      <c r="F450" s="208"/>
      <c r="G450" s="100"/>
    </row>
    <row r="451" spans="1:7" s="110" customFormat="1" ht="12.75">
      <c r="A451" s="3">
        <v>240025</v>
      </c>
      <c r="B451" s="96" t="s">
        <v>634</v>
      </c>
      <c r="C451" s="97" t="s">
        <v>626</v>
      </c>
      <c r="D451" s="3" t="s">
        <v>461</v>
      </c>
      <c r="E451" s="5">
        <v>4680</v>
      </c>
      <c r="F451" s="208"/>
      <c r="G451" s="100"/>
    </row>
    <row r="452" spans="1:7" s="110" customFormat="1" ht="25.5">
      <c r="A452" s="3">
        <v>240026</v>
      </c>
      <c r="B452" s="17" t="s">
        <v>32</v>
      </c>
      <c r="C452" s="4" t="s">
        <v>540</v>
      </c>
      <c r="D452" s="3" t="s">
        <v>461</v>
      </c>
      <c r="E452" s="5">
        <v>4680</v>
      </c>
      <c r="F452" s="208"/>
      <c r="G452" s="100"/>
    </row>
    <row r="453" spans="1:7" s="110" customFormat="1" ht="25.5">
      <c r="A453" s="3">
        <v>240027</v>
      </c>
      <c r="B453" s="17" t="s">
        <v>667</v>
      </c>
      <c r="C453" s="4" t="s">
        <v>541</v>
      </c>
      <c r="D453" s="3" t="s">
        <v>461</v>
      </c>
      <c r="E453" s="5">
        <v>7200</v>
      </c>
      <c r="F453" s="208"/>
      <c r="G453" s="100"/>
    </row>
    <row r="454" spans="1:7" s="110" customFormat="1" ht="25.5">
      <c r="A454" s="3">
        <v>240028</v>
      </c>
      <c r="B454" s="17" t="s">
        <v>668</v>
      </c>
      <c r="C454" s="98" t="s">
        <v>542</v>
      </c>
      <c r="D454" s="3" t="s">
        <v>461</v>
      </c>
      <c r="E454" s="5">
        <v>11280</v>
      </c>
      <c r="F454" s="208"/>
      <c r="G454" s="100"/>
    </row>
    <row r="455" spans="1:7" s="110" customFormat="1" ht="12.75">
      <c r="A455" s="3">
        <v>240029</v>
      </c>
      <c r="B455" s="17" t="s">
        <v>669</v>
      </c>
      <c r="C455" s="4" t="s">
        <v>33</v>
      </c>
      <c r="D455" s="3" t="s">
        <v>461</v>
      </c>
      <c r="E455" s="5">
        <v>1800</v>
      </c>
      <c r="F455" s="208"/>
      <c r="G455" s="100"/>
    </row>
    <row r="456" spans="1:7" s="110" customFormat="1" ht="25.5">
      <c r="A456" s="3">
        <v>240030</v>
      </c>
      <c r="B456" s="17" t="s">
        <v>670</v>
      </c>
      <c r="C456" s="4" t="s">
        <v>34</v>
      </c>
      <c r="D456" s="3" t="s">
        <v>461</v>
      </c>
      <c r="E456" s="5">
        <v>2040</v>
      </c>
      <c r="F456" s="208"/>
      <c r="G456" s="100"/>
    </row>
    <row r="457" spans="1:7" s="110" customFormat="1" ht="25.5">
      <c r="A457" s="3">
        <v>240031</v>
      </c>
      <c r="B457" s="99" t="s">
        <v>637</v>
      </c>
      <c r="C457" s="4" t="s">
        <v>640</v>
      </c>
      <c r="D457" s="3" t="s">
        <v>212</v>
      </c>
      <c r="E457" s="5">
        <v>9240</v>
      </c>
      <c r="F457" s="208"/>
      <c r="G457" s="100"/>
    </row>
    <row r="458" spans="1:7" s="110" customFormat="1" ht="25.5">
      <c r="A458" s="3">
        <v>240032</v>
      </c>
      <c r="B458" s="99" t="s">
        <v>638</v>
      </c>
      <c r="C458" s="4" t="s">
        <v>641</v>
      </c>
      <c r="D458" s="3" t="s">
        <v>212</v>
      </c>
      <c r="E458" s="5">
        <v>13200</v>
      </c>
      <c r="F458" s="208"/>
      <c r="G458" s="100"/>
    </row>
    <row r="459" spans="1:7" s="110" customFormat="1" ht="25.5">
      <c r="A459" s="3">
        <v>240033</v>
      </c>
      <c r="B459" s="99" t="s">
        <v>639</v>
      </c>
      <c r="C459" s="4" t="s">
        <v>642</v>
      </c>
      <c r="D459" s="3" t="s">
        <v>212</v>
      </c>
      <c r="E459" s="5">
        <v>21840</v>
      </c>
      <c r="F459" s="208"/>
      <c r="G459" s="100"/>
    </row>
    <row r="460" spans="1:7" s="110" customFormat="1" ht="12.75">
      <c r="A460" s="3">
        <v>240035</v>
      </c>
      <c r="B460" s="96" t="s">
        <v>39</v>
      </c>
      <c r="C460" s="96" t="s">
        <v>627</v>
      </c>
      <c r="D460" s="3" t="s">
        <v>461</v>
      </c>
      <c r="E460" s="5">
        <v>2640</v>
      </c>
      <c r="F460" s="208"/>
      <c r="G460" s="100"/>
    </row>
    <row r="461" spans="1:7" s="110" customFormat="1" ht="12.75">
      <c r="A461" s="3">
        <v>240036</v>
      </c>
      <c r="B461" s="96" t="s">
        <v>628</v>
      </c>
      <c r="C461" s="96" t="s">
        <v>629</v>
      </c>
      <c r="D461" s="3" t="s">
        <v>461</v>
      </c>
      <c r="E461" s="5">
        <v>4680</v>
      </c>
      <c r="F461" s="208"/>
      <c r="G461" s="100"/>
    </row>
    <row r="462" spans="1:7" s="110" customFormat="1" ht="12.75">
      <c r="A462" s="3">
        <v>240037</v>
      </c>
      <c r="B462" s="96" t="s">
        <v>630</v>
      </c>
      <c r="C462" s="96" t="s">
        <v>631</v>
      </c>
      <c r="D462" s="3" t="s">
        <v>461</v>
      </c>
      <c r="E462" s="5">
        <v>7200</v>
      </c>
      <c r="F462" s="208"/>
      <c r="G462" s="100"/>
    </row>
    <row r="463" spans="1:7" s="110" customFormat="1" ht="12.75">
      <c r="A463" s="3">
        <v>240038</v>
      </c>
      <c r="B463" s="96" t="s">
        <v>633</v>
      </c>
      <c r="C463" s="96" t="s">
        <v>632</v>
      </c>
      <c r="D463" s="3" t="s">
        <v>461</v>
      </c>
      <c r="E463" s="5">
        <v>2640</v>
      </c>
      <c r="F463" s="208"/>
      <c r="G463" s="100"/>
    </row>
    <row r="464" spans="1:7" s="110" customFormat="1" ht="12.75">
      <c r="A464" s="29">
        <v>240039</v>
      </c>
      <c r="B464" s="17" t="s">
        <v>645</v>
      </c>
      <c r="C464" s="4" t="s">
        <v>26</v>
      </c>
      <c r="D464" s="3" t="s">
        <v>461</v>
      </c>
      <c r="E464" s="5">
        <v>720</v>
      </c>
      <c r="F464" s="208"/>
      <c r="G464" s="100"/>
    </row>
    <row r="465" spans="1:7" s="110" customFormat="1" ht="15" customHeight="1">
      <c r="A465" s="237" t="s">
        <v>42</v>
      </c>
      <c r="B465" s="237"/>
      <c r="C465" s="237"/>
      <c r="D465" s="237"/>
      <c r="E465" s="237"/>
      <c r="F465" s="100"/>
      <c r="G465" s="100"/>
    </row>
    <row r="466" spans="1:7" s="110" customFormat="1" ht="15" customHeight="1">
      <c r="A466" s="3">
        <v>220011</v>
      </c>
      <c r="B466" s="17" t="s">
        <v>53</v>
      </c>
      <c r="C466" s="4" t="s">
        <v>54</v>
      </c>
      <c r="D466" s="3" t="s">
        <v>461</v>
      </c>
      <c r="E466" s="5">
        <v>540</v>
      </c>
      <c r="F466" s="100"/>
      <c r="G466" s="100"/>
    </row>
    <row r="467" spans="1:7" s="110" customFormat="1" ht="15" customHeight="1">
      <c r="A467" s="3">
        <v>220012</v>
      </c>
      <c r="B467" s="17" t="s">
        <v>59</v>
      </c>
      <c r="C467" s="4" t="s">
        <v>60</v>
      </c>
      <c r="D467" s="3" t="s">
        <v>461</v>
      </c>
      <c r="E467" s="5">
        <v>6000</v>
      </c>
      <c r="F467" s="100"/>
      <c r="G467" s="100"/>
    </row>
    <row r="468" spans="1:7" s="110" customFormat="1" ht="15" customHeight="1">
      <c r="A468" s="3">
        <v>220013</v>
      </c>
      <c r="B468" s="17" t="s">
        <v>61</v>
      </c>
      <c r="C468" s="4" t="s">
        <v>62</v>
      </c>
      <c r="D468" s="3" t="s">
        <v>461</v>
      </c>
      <c r="E468" s="5">
        <v>2040</v>
      </c>
      <c r="F468" s="100"/>
      <c r="G468" s="100"/>
    </row>
    <row r="469" spans="1:7" s="110" customFormat="1" ht="12.75">
      <c r="A469" s="3">
        <v>220014</v>
      </c>
      <c r="B469" s="17" t="s">
        <v>43</v>
      </c>
      <c r="C469" s="4" t="s">
        <v>44</v>
      </c>
      <c r="D469" s="3" t="s">
        <v>461</v>
      </c>
      <c r="E469" s="5">
        <v>840</v>
      </c>
      <c r="F469" s="100"/>
      <c r="G469" s="100"/>
    </row>
    <row r="470" spans="1:7" s="110" customFormat="1" ht="12.75">
      <c r="A470" s="3">
        <v>220015</v>
      </c>
      <c r="B470" s="17" t="s">
        <v>45</v>
      </c>
      <c r="C470" s="4" t="s">
        <v>46</v>
      </c>
      <c r="D470" s="3" t="s">
        <v>461</v>
      </c>
      <c r="E470" s="5">
        <v>960</v>
      </c>
      <c r="F470" s="100"/>
      <c r="G470" s="100"/>
    </row>
    <row r="471" spans="1:7" s="110" customFormat="1" ht="12.75">
      <c r="A471" s="3">
        <v>220016</v>
      </c>
      <c r="B471" s="17" t="s">
        <v>47</v>
      </c>
      <c r="C471" s="4" t="s">
        <v>48</v>
      </c>
      <c r="D471" s="3" t="s">
        <v>461</v>
      </c>
      <c r="E471" s="5">
        <v>960</v>
      </c>
      <c r="F471" s="100"/>
      <c r="G471" s="100"/>
    </row>
    <row r="472" spans="1:7" s="110" customFormat="1" ht="12.75">
      <c r="A472" s="3">
        <v>220017</v>
      </c>
      <c r="B472" s="17" t="s">
        <v>49</v>
      </c>
      <c r="C472" s="4" t="s">
        <v>50</v>
      </c>
      <c r="D472" s="3" t="s">
        <v>461</v>
      </c>
      <c r="E472" s="5">
        <v>600</v>
      </c>
      <c r="F472" s="100"/>
      <c r="G472" s="100"/>
    </row>
    <row r="473" spans="1:7" s="110" customFormat="1" ht="12.75">
      <c r="A473" s="3">
        <v>220018</v>
      </c>
      <c r="B473" s="17" t="s">
        <v>51</v>
      </c>
      <c r="C473" s="4" t="s">
        <v>52</v>
      </c>
      <c r="D473" s="3" t="s">
        <v>461</v>
      </c>
      <c r="E473" s="5">
        <v>720</v>
      </c>
      <c r="F473" s="100"/>
      <c r="G473" s="100"/>
    </row>
    <row r="474" spans="1:7" s="110" customFormat="1" ht="12.75">
      <c r="A474" s="3">
        <v>220019</v>
      </c>
      <c r="B474" s="17" t="s">
        <v>55</v>
      </c>
      <c r="C474" s="4" t="s">
        <v>56</v>
      </c>
      <c r="D474" s="3" t="s">
        <v>461</v>
      </c>
      <c r="E474" s="5">
        <v>1080</v>
      </c>
      <c r="F474" s="100"/>
      <c r="G474" s="100"/>
    </row>
    <row r="475" spans="1:7" s="110" customFormat="1" ht="12.75">
      <c r="A475" s="3">
        <v>220020</v>
      </c>
      <c r="B475" s="17" t="s">
        <v>57</v>
      </c>
      <c r="C475" s="4" t="s">
        <v>58</v>
      </c>
      <c r="D475" s="3" t="s">
        <v>461</v>
      </c>
      <c r="E475" s="5">
        <v>840</v>
      </c>
      <c r="F475" s="100"/>
      <c r="G475" s="100"/>
    </row>
    <row r="476" spans="1:7" s="110" customFormat="1" ht="25.5">
      <c r="A476" s="3">
        <v>220021</v>
      </c>
      <c r="B476" s="17" t="s">
        <v>63</v>
      </c>
      <c r="C476" s="4" t="s">
        <v>64</v>
      </c>
      <c r="D476" s="3" t="s">
        <v>461</v>
      </c>
      <c r="E476" s="5">
        <v>2400</v>
      </c>
      <c r="F476" s="100"/>
      <c r="G476" s="100"/>
    </row>
    <row r="477" spans="1:7" s="110" customFormat="1" ht="12.75">
      <c r="A477" s="3">
        <v>220022</v>
      </c>
      <c r="B477" s="17" t="s">
        <v>1200</v>
      </c>
      <c r="C477" s="4" t="s">
        <v>1199</v>
      </c>
      <c r="D477" s="3" t="s">
        <v>212</v>
      </c>
      <c r="E477" s="5">
        <v>13200</v>
      </c>
      <c r="F477" s="100"/>
      <c r="G477" s="100"/>
    </row>
    <row r="478" spans="1:7" s="110" customFormat="1" ht="15" customHeight="1">
      <c r="A478" s="237" t="s">
        <v>65</v>
      </c>
      <c r="B478" s="237"/>
      <c r="C478" s="237"/>
      <c r="D478" s="237"/>
      <c r="E478" s="237"/>
      <c r="F478" s="100"/>
      <c r="G478" s="100"/>
    </row>
    <row r="479" spans="1:7" s="110" customFormat="1" ht="15" customHeight="1">
      <c r="A479" s="7">
        <v>150011</v>
      </c>
      <c r="B479" s="17" t="s">
        <v>93</v>
      </c>
      <c r="C479" s="4" t="s">
        <v>94</v>
      </c>
      <c r="D479" s="3" t="s">
        <v>461</v>
      </c>
      <c r="E479" s="5">
        <v>660</v>
      </c>
      <c r="F479" s="100"/>
      <c r="G479" s="100"/>
    </row>
    <row r="480" spans="1:7" s="110" customFormat="1" ht="15" customHeight="1">
      <c r="A480" s="3">
        <v>150012</v>
      </c>
      <c r="B480" s="17" t="s">
        <v>204</v>
      </c>
      <c r="C480" s="4" t="s">
        <v>205</v>
      </c>
      <c r="D480" s="3" t="s">
        <v>267</v>
      </c>
      <c r="E480" s="5">
        <v>780</v>
      </c>
      <c r="F480" s="100"/>
      <c r="G480" s="100"/>
    </row>
    <row r="481" spans="1:7" s="110" customFormat="1" ht="15" customHeight="1">
      <c r="A481" s="7">
        <v>150013</v>
      </c>
      <c r="B481" s="17" t="s">
        <v>77</v>
      </c>
      <c r="C481" s="4" t="s">
        <v>78</v>
      </c>
      <c r="D481" s="3" t="s">
        <v>461</v>
      </c>
      <c r="E481" s="5">
        <v>2640</v>
      </c>
      <c r="F481" s="100"/>
      <c r="G481" s="100"/>
    </row>
    <row r="482" spans="1:7" s="110" customFormat="1" ht="15" customHeight="1">
      <c r="A482" s="3">
        <v>150014</v>
      </c>
      <c r="B482" s="17" t="s">
        <v>202</v>
      </c>
      <c r="C482" s="4" t="s">
        <v>203</v>
      </c>
      <c r="D482" s="3" t="s">
        <v>267</v>
      </c>
      <c r="E482" s="5">
        <v>1320</v>
      </c>
      <c r="F482" s="100"/>
      <c r="G482" s="100"/>
    </row>
    <row r="483" spans="1:7" s="110" customFormat="1" ht="15" customHeight="1">
      <c r="A483" s="7">
        <v>150015</v>
      </c>
      <c r="B483" s="17" t="s">
        <v>95</v>
      </c>
      <c r="C483" s="4" t="s">
        <v>96</v>
      </c>
      <c r="D483" s="3" t="s">
        <v>461</v>
      </c>
      <c r="E483" s="5">
        <v>180</v>
      </c>
      <c r="F483" s="100"/>
      <c r="G483" s="100"/>
    </row>
    <row r="484" spans="1:7" s="110" customFormat="1" ht="29.25" customHeight="1">
      <c r="A484" s="3">
        <v>150016</v>
      </c>
      <c r="B484" s="17" t="s">
        <v>83</v>
      </c>
      <c r="C484" s="4" t="s">
        <v>84</v>
      </c>
      <c r="D484" s="3" t="s">
        <v>461</v>
      </c>
      <c r="E484" s="5">
        <v>840</v>
      </c>
      <c r="F484" s="100"/>
      <c r="G484" s="100"/>
    </row>
    <row r="485" spans="1:7" s="110" customFormat="1" ht="15" customHeight="1">
      <c r="A485" s="7">
        <v>150017</v>
      </c>
      <c r="B485" s="17" t="s">
        <v>198</v>
      </c>
      <c r="C485" s="4" t="s">
        <v>199</v>
      </c>
      <c r="D485" s="3" t="s">
        <v>267</v>
      </c>
      <c r="E485" s="5">
        <v>180</v>
      </c>
      <c r="F485" s="100"/>
      <c r="G485" s="100"/>
    </row>
    <row r="486" spans="1:7" s="110" customFormat="1" ht="30" customHeight="1">
      <c r="A486" s="3">
        <v>150018</v>
      </c>
      <c r="B486" s="17" t="s">
        <v>76</v>
      </c>
      <c r="C486" s="4" t="s">
        <v>1165</v>
      </c>
      <c r="D486" s="3" t="s">
        <v>461</v>
      </c>
      <c r="E486" s="5">
        <v>660</v>
      </c>
      <c r="F486" s="100"/>
      <c r="G486" s="100"/>
    </row>
    <row r="487" spans="1:7" s="110" customFormat="1" ht="21.75" customHeight="1">
      <c r="A487" s="7">
        <v>150019</v>
      </c>
      <c r="B487" s="17" t="s">
        <v>66</v>
      </c>
      <c r="C487" s="4" t="s">
        <v>67</v>
      </c>
      <c r="D487" s="3" t="s">
        <v>461</v>
      </c>
      <c r="E487" s="5">
        <v>540</v>
      </c>
      <c r="F487" s="100"/>
      <c r="G487" s="100"/>
    </row>
    <row r="488" spans="1:7" s="110" customFormat="1" ht="12.75">
      <c r="A488" s="3">
        <v>150020</v>
      </c>
      <c r="B488" s="17" t="s">
        <v>196</v>
      </c>
      <c r="C488" s="4" t="s">
        <v>197</v>
      </c>
      <c r="D488" s="3" t="s">
        <v>267</v>
      </c>
      <c r="E488" s="5">
        <v>420</v>
      </c>
      <c r="F488" s="100"/>
      <c r="G488" s="100"/>
    </row>
    <row r="489" spans="1:7" s="110" customFormat="1" ht="12.75">
      <c r="A489" s="7">
        <v>150021</v>
      </c>
      <c r="B489" s="17" t="s">
        <v>74</v>
      </c>
      <c r="C489" s="4" t="s">
        <v>75</v>
      </c>
      <c r="D489" s="3" t="s">
        <v>461</v>
      </c>
      <c r="E489" s="5">
        <v>660</v>
      </c>
      <c r="F489" s="100"/>
      <c r="G489" s="100"/>
    </row>
    <row r="490" spans="1:7" s="110" customFormat="1" ht="12.75">
      <c r="A490" s="3">
        <v>150022</v>
      </c>
      <c r="B490" s="17" t="s">
        <v>72</v>
      </c>
      <c r="C490" s="4" t="s">
        <v>73</v>
      </c>
      <c r="D490" s="3" t="s">
        <v>461</v>
      </c>
      <c r="E490" s="5">
        <v>660</v>
      </c>
      <c r="F490" s="100"/>
      <c r="G490" s="100"/>
    </row>
    <row r="491" spans="1:7" s="110" customFormat="1" ht="12.75">
      <c r="A491" s="3">
        <v>150023</v>
      </c>
      <c r="B491" s="17" t="s">
        <v>194</v>
      </c>
      <c r="C491" s="4" t="s">
        <v>195</v>
      </c>
      <c r="D491" s="3" t="s">
        <v>267</v>
      </c>
      <c r="E491" s="5">
        <v>660</v>
      </c>
      <c r="F491" s="100"/>
      <c r="G491" s="100"/>
    </row>
    <row r="492" spans="1:7" s="110" customFormat="1" ht="12.75">
      <c r="A492" s="3">
        <v>150024</v>
      </c>
      <c r="B492" s="17" t="s">
        <v>192</v>
      </c>
      <c r="C492" s="4" t="s">
        <v>193</v>
      </c>
      <c r="D492" s="3" t="s">
        <v>267</v>
      </c>
      <c r="E492" s="5">
        <v>660</v>
      </c>
      <c r="F492" s="100"/>
      <c r="G492" s="100"/>
    </row>
    <row r="493" spans="1:7" s="110" customFormat="1" ht="12.75">
      <c r="A493" s="3">
        <v>150025</v>
      </c>
      <c r="B493" s="17" t="s">
        <v>208</v>
      </c>
      <c r="C493" s="4" t="s">
        <v>209</v>
      </c>
      <c r="D493" s="3" t="s">
        <v>267</v>
      </c>
      <c r="E493" s="5">
        <v>840</v>
      </c>
      <c r="F493" s="100"/>
      <c r="G493" s="100"/>
    </row>
    <row r="494" spans="1:7" s="110" customFormat="1" ht="12.75">
      <c r="A494" s="3">
        <v>150026</v>
      </c>
      <c r="B494" s="17" t="s">
        <v>68</v>
      </c>
      <c r="C494" s="4" t="s">
        <v>69</v>
      </c>
      <c r="D494" s="3" t="s">
        <v>461</v>
      </c>
      <c r="E494" s="5">
        <v>3000</v>
      </c>
      <c r="F494" s="100"/>
      <c r="G494" s="100"/>
    </row>
    <row r="495" spans="1:7" s="110" customFormat="1" ht="12.75">
      <c r="A495" s="3">
        <v>150027</v>
      </c>
      <c r="B495" s="17" t="s">
        <v>206</v>
      </c>
      <c r="C495" s="4" t="s">
        <v>207</v>
      </c>
      <c r="D495" s="3" t="s">
        <v>267</v>
      </c>
      <c r="E495" s="5">
        <v>3960</v>
      </c>
      <c r="F495" s="100"/>
      <c r="G495" s="100"/>
    </row>
    <row r="496" spans="1:7" s="110" customFormat="1" ht="12.75">
      <c r="A496" s="3">
        <v>150028</v>
      </c>
      <c r="B496" s="17" t="s">
        <v>1166</v>
      </c>
      <c r="C496" s="4" t="s">
        <v>1156</v>
      </c>
      <c r="D496" s="3" t="s">
        <v>267</v>
      </c>
      <c r="E496" s="5">
        <v>19800</v>
      </c>
      <c r="F496" s="100"/>
      <c r="G496" s="100"/>
    </row>
    <row r="497" spans="1:7" s="110" customFormat="1" ht="12.75">
      <c r="A497" s="3">
        <v>150029</v>
      </c>
      <c r="B497" s="17" t="s">
        <v>79</v>
      </c>
      <c r="C497" s="4" t="s">
        <v>80</v>
      </c>
      <c r="D497" s="3" t="s">
        <v>461</v>
      </c>
      <c r="E497" s="5">
        <v>1320</v>
      </c>
      <c r="F497" s="100"/>
      <c r="G497" s="100"/>
    </row>
    <row r="498" spans="1:7" s="110" customFormat="1" ht="25.5">
      <c r="A498" s="3">
        <v>150030</v>
      </c>
      <c r="B498" s="17" t="s">
        <v>1167</v>
      </c>
      <c r="C498" s="4" t="s">
        <v>1160</v>
      </c>
      <c r="D498" s="3" t="s">
        <v>267</v>
      </c>
      <c r="E498" s="5">
        <v>39600</v>
      </c>
      <c r="F498" s="100"/>
      <c r="G498" s="100"/>
    </row>
    <row r="499" spans="1:7" s="110" customFormat="1" ht="12.75">
      <c r="A499" s="3">
        <v>150031</v>
      </c>
      <c r="B499" s="17" t="s">
        <v>81</v>
      </c>
      <c r="C499" s="4" t="s">
        <v>82</v>
      </c>
      <c r="D499" s="3" t="s">
        <v>461</v>
      </c>
      <c r="E499" s="5">
        <v>1080</v>
      </c>
      <c r="F499" s="100"/>
      <c r="G499" s="100"/>
    </row>
    <row r="500" spans="1:7" s="110" customFormat="1" ht="25.5">
      <c r="A500" s="3">
        <v>150032</v>
      </c>
      <c r="B500" s="17" t="s">
        <v>1168</v>
      </c>
      <c r="C500" s="4" t="s">
        <v>1157</v>
      </c>
      <c r="D500" s="3" t="s">
        <v>267</v>
      </c>
      <c r="E500" s="5">
        <v>19800</v>
      </c>
      <c r="F500" s="100"/>
      <c r="G500" s="100"/>
    </row>
    <row r="501" spans="1:7" s="110" customFormat="1" ht="25.5">
      <c r="A501" s="3">
        <v>150033</v>
      </c>
      <c r="B501" s="17" t="s">
        <v>1169</v>
      </c>
      <c r="C501" s="4" t="s">
        <v>1157</v>
      </c>
      <c r="D501" s="3" t="s">
        <v>1158</v>
      </c>
      <c r="E501" s="5">
        <v>33000</v>
      </c>
      <c r="F501" s="100"/>
      <c r="G501" s="100"/>
    </row>
    <row r="502" spans="1:7" s="110" customFormat="1" ht="12.75">
      <c r="A502" s="3">
        <v>150034</v>
      </c>
      <c r="B502" s="17" t="s">
        <v>87</v>
      </c>
      <c r="C502" s="4" t="s">
        <v>88</v>
      </c>
      <c r="D502" s="3" t="s">
        <v>461</v>
      </c>
      <c r="E502" s="5">
        <v>1200</v>
      </c>
      <c r="F502" s="100"/>
      <c r="G502" s="100"/>
    </row>
    <row r="503" spans="1:7" s="110" customFormat="1" ht="12.75">
      <c r="A503" s="3">
        <v>150035</v>
      </c>
      <c r="B503" s="17" t="s">
        <v>85</v>
      </c>
      <c r="C503" s="4" t="s">
        <v>86</v>
      </c>
      <c r="D503" s="3" t="s">
        <v>461</v>
      </c>
      <c r="E503" s="5">
        <v>360</v>
      </c>
      <c r="F503" s="100"/>
      <c r="G503" s="100"/>
    </row>
    <row r="504" spans="1:7" s="110" customFormat="1" ht="12.75">
      <c r="A504" s="3">
        <v>150036</v>
      </c>
      <c r="B504" s="17" t="s">
        <v>89</v>
      </c>
      <c r="C504" s="4" t="s">
        <v>90</v>
      </c>
      <c r="D504" s="3" t="s">
        <v>461</v>
      </c>
      <c r="E504" s="5">
        <v>660</v>
      </c>
      <c r="F504" s="100"/>
      <c r="G504" s="100"/>
    </row>
    <row r="505" spans="1:7" s="110" customFormat="1" ht="12.75">
      <c r="A505" s="3">
        <v>150037</v>
      </c>
      <c r="B505" s="17" t="s">
        <v>70</v>
      </c>
      <c r="C505" s="4" t="s">
        <v>71</v>
      </c>
      <c r="D505" s="3" t="s">
        <v>461</v>
      </c>
      <c r="E505" s="5">
        <v>240</v>
      </c>
      <c r="F505" s="100"/>
      <c r="G505" s="100"/>
    </row>
    <row r="506" spans="1:7" s="110" customFormat="1" ht="25.5">
      <c r="A506" s="3">
        <v>150038</v>
      </c>
      <c r="B506" s="17" t="s">
        <v>1148</v>
      </c>
      <c r="C506" s="4" t="s">
        <v>1175</v>
      </c>
      <c r="D506" s="3" t="s">
        <v>267</v>
      </c>
      <c r="E506" s="5">
        <v>13200</v>
      </c>
      <c r="F506" s="100"/>
      <c r="G506" s="100"/>
    </row>
    <row r="507" spans="1:7" s="110" customFormat="1" ht="25.5">
      <c r="A507" s="3">
        <v>150039</v>
      </c>
      <c r="B507" s="17" t="s">
        <v>1154</v>
      </c>
      <c r="C507" s="4" t="s">
        <v>1176</v>
      </c>
      <c r="D507" s="3" t="s">
        <v>267</v>
      </c>
      <c r="E507" s="5">
        <v>19800</v>
      </c>
      <c r="F507" s="100"/>
      <c r="G507" s="100"/>
    </row>
    <row r="508" spans="1:7" s="110" customFormat="1" ht="25.5">
      <c r="A508" s="3">
        <v>150040</v>
      </c>
      <c r="B508" s="17" t="s">
        <v>1149</v>
      </c>
      <c r="C508" s="4" t="s">
        <v>1177</v>
      </c>
      <c r="D508" s="3" t="s">
        <v>267</v>
      </c>
      <c r="E508" s="5">
        <v>9240</v>
      </c>
      <c r="F508" s="100"/>
      <c r="G508" s="100"/>
    </row>
    <row r="509" spans="1:7" s="110" customFormat="1" ht="25.5">
      <c r="A509" s="3">
        <v>150041</v>
      </c>
      <c r="B509" s="17" t="s">
        <v>1150</v>
      </c>
      <c r="C509" s="4" t="s">
        <v>1178</v>
      </c>
      <c r="D509" s="3" t="s">
        <v>267</v>
      </c>
      <c r="E509" s="5">
        <v>13200</v>
      </c>
      <c r="F509" s="100"/>
      <c r="G509" s="100"/>
    </row>
    <row r="510" spans="1:7" s="110" customFormat="1" ht="12.75">
      <c r="A510" s="3">
        <v>150042</v>
      </c>
      <c r="B510" s="17" t="s">
        <v>91</v>
      </c>
      <c r="C510" s="4" t="s">
        <v>92</v>
      </c>
      <c r="D510" s="3" t="s">
        <v>461</v>
      </c>
      <c r="E510" s="5">
        <v>1320</v>
      </c>
      <c r="F510" s="100"/>
      <c r="G510" s="100"/>
    </row>
    <row r="511" spans="1:7" s="110" customFormat="1" ht="12.75">
      <c r="A511" s="3">
        <v>150043</v>
      </c>
      <c r="B511" s="17" t="s">
        <v>188</v>
      </c>
      <c r="C511" s="4" t="s">
        <v>189</v>
      </c>
      <c r="D511" s="3" t="s">
        <v>267</v>
      </c>
      <c r="E511" s="5">
        <v>660</v>
      </c>
      <c r="F511" s="100"/>
      <c r="G511" s="100"/>
    </row>
    <row r="512" spans="1:7" s="110" customFormat="1" ht="12.75">
      <c r="A512" s="3">
        <v>150044</v>
      </c>
      <c r="B512" s="17" t="s">
        <v>200</v>
      </c>
      <c r="C512" s="4" t="s">
        <v>201</v>
      </c>
      <c r="D512" s="3" t="s">
        <v>267</v>
      </c>
      <c r="E512" s="5">
        <v>1320</v>
      </c>
      <c r="F512" s="100"/>
      <c r="G512" s="100"/>
    </row>
    <row r="513" spans="1:7" s="110" customFormat="1" ht="25.5">
      <c r="A513" s="3">
        <v>150045</v>
      </c>
      <c r="B513" s="17" t="s">
        <v>210</v>
      </c>
      <c r="C513" s="4" t="s">
        <v>211</v>
      </c>
      <c r="D513" s="3" t="s">
        <v>212</v>
      </c>
      <c r="E513" s="5">
        <v>4440</v>
      </c>
      <c r="F513" s="100"/>
      <c r="G513" s="100"/>
    </row>
    <row r="514" spans="1:7" s="110" customFormat="1" ht="12.75">
      <c r="A514" s="3">
        <v>150046</v>
      </c>
      <c r="B514" s="17" t="s">
        <v>190</v>
      </c>
      <c r="C514" s="4" t="s">
        <v>191</v>
      </c>
      <c r="D514" s="3" t="s">
        <v>267</v>
      </c>
      <c r="E514" s="5">
        <v>600</v>
      </c>
      <c r="F514" s="100"/>
      <c r="G514" s="100"/>
    </row>
    <row r="515" spans="1:7" s="110" customFormat="1" ht="25.5">
      <c r="A515" s="3">
        <v>150047</v>
      </c>
      <c r="B515" s="101" t="s">
        <v>1174</v>
      </c>
      <c r="C515" s="4" t="s">
        <v>1179</v>
      </c>
      <c r="D515" s="3" t="s">
        <v>267</v>
      </c>
      <c r="E515" s="5">
        <v>10560</v>
      </c>
      <c r="F515" s="100"/>
      <c r="G515" s="100"/>
    </row>
    <row r="516" spans="1:7" s="110" customFormat="1" ht="12.75">
      <c r="A516" s="3">
        <v>150048</v>
      </c>
      <c r="B516" s="17" t="s">
        <v>1151</v>
      </c>
      <c r="C516" s="4" t="s">
        <v>1152</v>
      </c>
      <c r="D516" s="3" t="s">
        <v>267</v>
      </c>
      <c r="E516" s="5">
        <v>19800</v>
      </c>
      <c r="F516" s="100"/>
      <c r="G516" s="100"/>
    </row>
    <row r="517" spans="1:7" s="110" customFormat="1" ht="25.5">
      <c r="A517" s="3">
        <v>150049</v>
      </c>
      <c r="B517" s="17" t="s">
        <v>1153</v>
      </c>
      <c r="C517" s="4" t="s">
        <v>1180</v>
      </c>
      <c r="D517" s="3" t="s">
        <v>267</v>
      </c>
      <c r="E517" s="5">
        <v>13200</v>
      </c>
      <c r="F517" s="100"/>
      <c r="G517" s="100"/>
    </row>
    <row r="518" spans="1:7" s="110" customFormat="1" ht="12.75">
      <c r="A518" s="3">
        <v>150050</v>
      </c>
      <c r="B518" s="101" t="s">
        <v>1173</v>
      </c>
      <c r="C518" s="4" t="s">
        <v>1155</v>
      </c>
      <c r="D518" s="3" t="s">
        <v>267</v>
      </c>
      <c r="E518" s="5">
        <v>16500</v>
      </c>
      <c r="F518" s="100"/>
      <c r="G518" s="100"/>
    </row>
    <row r="519" spans="1:7" s="110" customFormat="1" ht="25.5">
      <c r="A519" s="3">
        <v>150051</v>
      </c>
      <c r="B519" s="101" t="s">
        <v>1172</v>
      </c>
      <c r="C519" s="4" t="s">
        <v>1181</v>
      </c>
      <c r="D519" s="3" t="s">
        <v>267</v>
      </c>
      <c r="E519" s="5">
        <v>6600</v>
      </c>
      <c r="F519" s="100"/>
      <c r="G519" s="100"/>
    </row>
    <row r="520" spans="1:7" s="110" customFormat="1" ht="12.75">
      <c r="A520" s="3">
        <v>150052</v>
      </c>
      <c r="B520" s="101" t="s">
        <v>1171</v>
      </c>
      <c r="C520" s="4" t="s">
        <v>1159</v>
      </c>
      <c r="D520" s="3" t="s">
        <v>267</v>
      </c>
      <c r="E520" s="5">
        <v>6600</v>
      </c>
      <c r="F520" s="100"/>
      <c r="G520" s="100"/>
    </row>
    <row r="521" spans="1:7" s="110" customFormat="1" ht="12.75">
      <c r="A521" s="3">
        <v>150053</v>
      </c>
      <c r="B521" s="17" t="s">
        <v>1041</v>
      </c>
      <c r="C521" s="4" t="s">
        <v>1161</v>
      </c>
      <c r="D521" s="3" t="s">
        <v>267</v>
      </c>
      <c r="E521" s="5">
        <v>13200</v>
      </c>
      <c r="F521" s="100"/>
      <c r="G521" s="100"/>
    </row>
    <row r="522" spans="1:7" s="110" customFormat="1" ht="12.75">
      <c r="A522" s="3">
        <v>150054</v>
      </c>
      <c r="B522" s="101" t="s">
        <v>1170</v>
      </c>
      <c r="C522" s="4" t="s">
        <v>1162</v>
      </c>
      <c r="D522" s="3" t="s">
        <v>267</v>
      </c>
      <c r="E522" s="5">
        <v>24000</v>
      </c>
      <c r="F522" s="100"/>
      <c r="G522" s="100"/>
    </row>
    <row r="523" spans="1:7" s="110" customFormat="1" ht="12.75">
      <c r="A523" s="3">
        <v>150055</v>
      </c>
      <c r="B523" s="17" t="s">
        <v>1163</v>
      </c>
      <c r="C523" s="4" t="s">
        <v>1164</v>
      </c>
      <c r="D523" s="3" t="s">
        <v>267</v>
      </c>
      <c r="E523" s="5">
        <v>960</v>
      </c>
      <c r="F523" s="100"/>
      <c r="G523" s="100"/>
    </row>
    <row r="524" spans="1:7" s="110" customFormat="1" ht="12.75">
      <c r="A524" s="3">
        <v>150056</v>
      </c>
      <c r="B524" s="17" t="s">
        <v>1612</v>
      </c>
      <c r="C524" s="4" t="s">
        <v>1613</v>
      </c>
      <c r="D524" s="3" t="s">
        <v>267</v>
      </c>
      <c r="E524" s="5">
        <v>7920</v>
      </c>
      <c r="F524" s="100"/>
      <c r="G524" s="100"/>
    </row>
    <row r="525" spans="1:7" s="110" customFormat="1" ht="15" customHeight="1">
      <c r="A525" s="237" t="s">
        <v>97</v>
      </c>
      <c r="B525" s="237"/>
      <c r="C525" s="237"/>
      <c r="D525" s="237"/>
      <c r="E525" s="237"/>
      <c r="F525" s="100"/>
      <c r="G525" s="100"/>
    </row>
    <row r="526" spans="1:7" s="110" customFormat="1" ht="12.75">
      <c r="A526" s="3">
        <v>100011</v>
      </c>
      <c r="B526" s="17" t="s">
        <v>100</v>
      </c>
      <c r="C526" s="4" t="s">
        <v>101</v>
      </c>
      <c r="D526" s="3" t="s">
        <v>461</v>
      </c>
      <c r="E526" s="5">
        <v>13920</v>
      </c>
      <c r="F526" s="100"/>
      <c r="G526" s="100"/>
    </row>
    <row r="527" spans="1:7" s="110" customFormat="1" ht="12.75">
      <c r="A527" s="3">
        <v>100012</v>
      </c>
      <c r="B527" s="17" t="s">
        <v>102</v>
      </c>
      <c r="C527" s="4" t="s">
        <v>1188</v>
      </c>
      <c r="D527" s="3" t="s">
        <v>461</v>
      </c>
      <c r="E527" s="5">
        <v>350</v>
      </c>
      <c r="F527" s="100"/>
      <c r="G527" s="100"/>
    </row>
    <row r="528" spans="1:7" s="110" customFormat="1" ht="25.5">
      <c r="A528" s="3">
        <v>100013</v>
      </c>
      <c r="B528" s="17" t="s">
        <v>657</v>
      </c>
      <c r="C528" s="102" t="s">
        <v>658</v>
      </c>
      <c r="D528" s="25" t="s">
        <v>461</v>
      </c>
      <c r="E528" s="5">
        <v>5000</v>
      </c>
      <c r="F528" s="100"/>
      <c r="G528" s="100"/>
    </row>
    <row r="529" spans="1:7" s="110" customFormat="1" ht="21.75" customHeight="1">
      <c r="A529" s="3">
        <v>100014</v>
      </c>
      <c r="B529" s="17" t="s">
        <v>660</v>
      </c>
      <c r="C529" s="103" t="s">
        <v>659</v>
      </c>
      <c r="D529" s="3" t="s">
        <v>461</v>
      </c>
      <c r="E529" s="5">
        <v>3300</v>
      </c>
      <c r="F529" s="100"/>
      <c r="G529" s="100"/>
    </row>
    <row r="530" spans="1:7" s="110" customFormat="1" ht="12.75">
      <c r="A530" s="3">
        <v>100015</v>
      </c>
      <c r="B530" s="17" t="s">
        <v>661</v>
      </c>
      <c r="C530" s="4" t="s">
        <v>104</v>
      </c>
      <c r="D530" s="3" t="s">
        <v>461</v>
      </c>
      <c r="E530" s="5">
        <v>1700</v>
      </c>
      <c r="F530" s="100"/>
      <c r="G530" s="100"/>
    </row>
    <row r="531" spans="1:7" s="110" customFormat="1" ht="12.75">
      <c r="A531" s="3">
        <v>100016</v>
      </c>
      <c r="B531" s="17" t="s">
        <v>106</v>
      </c>
      <c r="C531" s="4" t="s">
        <v>107</v>
      </c>
      <c r="D531" s="3" t="s">
        <v>461</v>
      </c>
      <c r="E531" s="5">
        <v>2640</v>
      </c>
      <c r="F531" s="100"/>
      <c r="G531" s="100"/>
    </row>
    <row r="532" spans="1:7" s="110" customFormat="1" ht="12.75">
      <c r="A532" s="3">
        <v>100017</v>
      </c>
      <c r="B532" s="17" t="s">
        <v>108</v>
      </c>
      <c r="C532" s="4" t="s">
        <v>109</v>
      </c>
      <c r="D532" s="3" t="s">
        <v>461</v>
      </c>
      <c r="E532" s="5">
        <v>1320</v>
      </c>
      <c r="F532" s="100"/>
      <c r="G532" s="100"/>
    </row>
    <row r="533" spans="1:7" s="110" customFormat="1" ht="12.75">
      <c r="A533" s="3">
        <v>100018</v>
      </c>
      <c r="B533" s="17" t="s">
        <v>110</v>
      </c>
      <c r="C533" s="4" t="s">
        <v>1190</v>
      </c>
      <c r="D533" s="3" t="s">
        <v>461</v>
      </c>
      <c r="E533" s="5">
        <v>2400</v>
      </c>
      <c r="F533" s="100"/>
      <c r="G533" s="100"/>
    </row>
    <row r="534" spans="1:7" s="110" customFormat="1" ht="12.75">
      <c r="A534" s="3">
        <v>100019</v>
      </c>
      <c r="B534" s="17" t="s">
        <v>112</v>
      </c>
      <c r="C534" s="4" t="s">
        <v>1182</v>
      </c>
      <c r="D534" s="3" t="s">
        <v>461</v>
      </c>
      <c r="E534" s="5">
        <v>2040</v>
      </c>
      <c r="F534" s="100"/>
      <c r="G534" s="100"/>
    </row>
    <row r="535" spans="1:7" s="110" customFormat="1" ht="12.75">
      <c r="A535" s="3">
        <v>100020</v>
      </c>
      <c r="B535" s="17" t="s">
        <v>122</v>
      </c>
      <c r="C535" s="4" t="s">
        <v>662</v>
      </c>
      <c r="D535" s="3" t="s">
        <v>461</v>
      </c>
      <c r="E535" s="5">
        <v>1320</v>
      </c>
      <c r="F535" s="100"/>
      <c r="G535" s="100"/>
    </row>
    <row r="536" spans="1:7" s="110" customFormat="1" ht="25.5">
      <c r="A536" s="3">
        <v>100021</v>
      </c>
      <c r="B536" s="17" t="s">
        <v>125</v>
      </c>
      <c r="C536" s="4" t="s">
        <v>1184</v>
      </c>
      <c r="D536" s="3" t="s">
        <v>461</v>
      </c>
      <c r="E536" s="5">
        <v>4680</v>
      </c>
      <c r="F536" s="100"/>
      <c r="G536" s="100"/>
    </row>
    <row r="537" spans="1:7" s="110" customFormat="1" ht="25.5">
      <c r="A537" s="3">
        <v>100022</v>
      </c>
      <c r="B537" s="17" t="s">
        <v>1185</v>
      </c>
      <c r="C537" s="4" t="s">
        <v>1183</v>
      </c>
      <c r="D537" s="3" t="s">
        <v>461</v>
      </c>
      <c r="E537" s="5">
        <v>5040</v>
      </c>
      <c r="F537" s="100"/>
      <c r="G537" s="100"/>
    </row>
    <row r="538" spans="1:7" s="110" customFormat="1" ht="25.5">
      <c r="A538" s="3">
        <v>100023</v>
      </c>
      <c r="B538" s="17" t="s">
        <v>672</v>
      </c>
      <c r="C538" s="4" t="s">
        <v>105</v>
      </c>
      <c r="D538" s="3" t="s">
        <v>461</v>
      </c>
      <c r="E538" s="5">
        <v>1320</v>
      </c>
      <c r="F538" s="100"/>
      <c r="G538" s="100"/>
    </row>
    <row r="539" spans="1:7" s="110" customFormat="1" ht="25.5">
      <c r="A539" s="3">
        <v>100024</v>
      </c>
      <c r="B539" s="17" t="s">
        <v>664</v>
      </c>
      <c r="C539" s="4" t="s">
        <v>1186</v>
      </c>
      <c r="D539" s="3" t="s">
        <v>461</v>
      </c>
      <c r="E539" s="5">
        <v>4680</v>
      </c>
      <c r="F539" s="100"/>
      <c r="G539" s="100"/>
    </row>
    <row r="540" spans="1:7" s="110" customFormat="1" ht="12.75">
      <c r="A540" s="3">
        <v>100025</v>
      </c>
      <c r="B540" s="17" t="s">
        <v>663</v>
      </c>
      <c r="C540" s="4" t="s">
        <v>121</v>
      </c>
      <c r="D540" s="3" t="s">
        <v>461</v>
      </c>
      <c r="E540" s="5">
        <v>4200</v>
      </c>
      <c r="F540" s="100"/>
      <c r="G540" s="100"/>
    </row>
    <row r="541" spans="1:7" s="110" customFormat="1" ht="38.25">
      <c r="A541" s="3">
        <v>100026</v>
      </c>
      <c r="B541" s="17" t="s">
        <v>113</v>
      </c>
      <c r="C541" s="4" t="s">
        <v>114</v>
      </c>
      <c r="D541" s="3" t="s">
        <v>461</v>
      </c>
      <c r="E541" s="5">
        <v>1920</v>
      </c>
      <c r="F541" s="100"/>
      <c r="G541" s="100"/>
    </row>
    <row r="542" spans="1:7" s="110" customFormat="1" ht="25.5">
      <c r="A542" s="3">
        <v>100027</v>
      </c>
      <c r="B542" s="17" t="s">
        <v>115</v>
      </c>
      <c r="C542" s="4" t="s">
        <v>116</v>
      </c>
      <c r="D542" s="3" t="s">
        <v>461</v>
      </c>
      <c r="E542" s="5">
        <v>2640</v>
      </c>
      <c r="F542" s="100"/>
      <c r="G542" s="100"/>
    </row>
    <row r="543" spans="1:7" s="110" customFormat="1" ht="25.5">
      <c r="A543" s="3">
        <v>100028</v>
      </c>
      <c r="B543" s="17" t="s">
        <v>117</v>
      </c>
      <c r="C543" s="4" t="s">
        <v>118</v>
      </c>
      <c r="D543" s="3" t="s">
        <v>461</v>
      </c>
      <c r="E543" s="5">
        <v>3600</v>
      </c>
      <c r="F543" s="100"/>
      <c r="G543" s="100"/>
    </row>
    <row r="544" spans="1:7" s="110" customFormat="1" ht="25.5">
      <c r="A544" s="3">
        <v>100029</v>
      </c>
      <c r="B544" s="17" t="s">
        <v>119</v>
      </c>
      <c r="C544" s="4" t="s">
        <v>120</v>
      </c>
      <c r="D544" s="3" t="s">
        <v>461</v>
      </c>
      <c r="E544" s="5">
        <v>3960</v>
      </c>
      <c r="F544" s="100"/>
      <c r="G544" s="100"/>
    </row>
    <row r="545" spans="1:7" s="110" customFormat="1" ht="12.75">
      <c r="A545" s="3">
        <v>100030</v>
      </c>
      <c r="B545" s="17" t="s">
        <v>123</v>
      </c>
      <c r="C545" s="4" t="s">
        <v>124</v>
      </c>
      <c r="D545" s="3" t="s">
        <v>461</v>
      </c>
      <c r="E545" s="5">
        <v>660</v>
      </c>
      <c r="F545" s="100"/>
      <c r="G545" s="100"/>
    </row>
    <row r="546" spans="1:7" s="110" customFormat="1" ht="12.75">
      <c r="A546" s="3">
        <v>100031</v>
      </c>
      <c r="B546" s="17" t="s">
        <v>126</v>
      </c>
      <c r="C546" s="4" t="s">
        <v>127</v>
      </c>
      <c r="D546" s="3" t="s">
        <v>461</v>
      </c>
      <c r="E546" s="5">
        <v>2040</v>
      </c>
      <c r="F546" s="100"/>
      <c r="G546" s="100"/>
    </row>
    <row r="547" spans="1:7" s="110" customFormat="1" ht="12.75">
      <c r="A547" s="3">
        <v>100032</v>
      </c>
      <c r="B547" s="17" t="s">
        <v>103</v>
      </c>
      <c r="C547" s="4" t="s">
        <v>1189</v>
      </c>
      <c r="D547" s="3" t="s">
        <v>461</v>
      </c>
      <c r="E547" s="5">
        <v>3300</v>
      </c>
      <c r="F547" s="100"/>
      <c r="G547" s="100"/>
    </row>
    <row r="548" spans="1:7" s="110" customFormat="1" ht="12.75">
      <c r="A548" s="3">
        <v>100033</v>
      </c>
      <c r="B548" s="17" t="s">
        <v>111</v>
      </c>
      <c r="C548" s="4" t="s">
        <v>1187</v>
      </c>
      <c r="D548" s="3" t="s">
        <v>461</v>
      </c>
      <c r="E548" s="5">
        <v>2040</v>
      </c>
      <c r="F548" s="100"/>
      <c r="G548" s="100"/>
    </row>
    <row r="549" spans="1:7" s="110" customFormat="1" ht="12.75">
      <c r="A549" s="3">
        <v>100034</v>
      </c>
      <c r="B549" s="17" t="s">
        <v>98</v>
      </c>
      <c r="C549" s="4" t="s">
        <v>99</v>
      </c>
      <c r="D549" s="3" t="s">
        <v>461</v>
      </c>
      <c r="E549" s="5">
        <v>2640</v>
      </c>
      <c r="F549" s="100"/>
      <c r="G549" s="100"/>
    </row>
    <row r="550" spans="1:7" s="110" customFormat="1" ht="12.75">
      <c r="A550" s="3">
        <v>100035</v>
      </c>
      <c r="B550" s="101" t="s">
        <v>1300</v>
      </c>
      <c r="C550" s="4" t="s">
        <v>1302</v>
      </c>
      <c r="D550" s="3" t="s">
        <v>461</v>
      </c>
      <c r="E550" s="5">
        <v>45000</v>
      </c>
      <c r="F550" s="100"/>
      <c r="G550" s="100"/>
    </row>
    <row r="551" spans="1:7" s="110" customFormat="1" ht="12.75">
      <c r="A551" s="3">
        <v>100036</v>
      </c>
      <c r="B551" s="101" t="s">
        <v>1299</v>
      </c>
      <c r="C551" s="4" t="s">
        <v>1944</v>
      </c>
      <c r="D551" s="3" t="s">
        <v>461</v>
      </c>
      <c r="E551" s="5">
        <v>60000</v>
      </c>
      <c r="F551" s="100"/>
      <c r="G551" s="100"/>
    </row>
    <row r="552" spans="1:7" s="110" customFormat="1" ht="12.75">
      <c r="A552" s="3">
        <v>100037</v>
      </c>
      <c r="B552" s="101" t="s">
        <v>1943</v>
      </c>
      <c r="C552" s="4" t="s">
        <v>1301</v>
      </c>
      <c r="D552" s="3" t="s">
        <v>461</v>
      </c>
      <c r="E552" s="5">
        <v>75000</v>
      </c>
      <c r="F552" s="100"/>
      <c r="G552" s="100"/>
    </row>
    <row r="553" spans="1:7" s="110" customFormat="1" ht="12.75">
      <c r="A553" s="29">
        <v>100038</v>
      </c>
      <c r="B553" s="21" t="s">
        <v>1955</v>
      </c>
      <c r="C553" s="21" t="s">
        <v>1954</v>
      </c>
      <c r="D553" s="11" t="s">
        <v>461</v>
      </c>
      <c r="E553" s="5">
        <v>13200</v>
      </c>
      <c r="F553" s="100"/>
      <c r="G553" s="100"/>
    </row>
    <row r="554" spans="1:7" s="110" customFormat="1" ht="30" customHeight="1">
      <c r="A554" s="29">
        <v>100039</v>
      </c>
      <c r="B554" s="17" t="s">
        <v>1956</v>
      </c>
      <c r="C554" s="75" t="s">
        <v>1946</v>
      </c>
      <c r="D554" s="11" t="s">
        <v>461</v>
      </c>
      <c r="E554" s="5">
        <v>22440</v>
      </c>
      <c r="F554" s="100"/>
      <c r="G554" s="100"/>
    </row>
    <row r="555" spans="1:7" s="110" customFormat="1" ht="12.75">
      <c r="A555" s="29">
        <v>100040</v>
      </c>
      <c r="B555" s="21" t="s">
        <v>1957</v>
      </c>
      <c r="C555" s="21" t="s">
        <v>1945</v>
      </c>
      <c r="D555" s="11" t="s">
        <v>461</v>
      </c>
      <c r="E555" s="5">
        <v>25080</v>
      </c>
      <c r="F555" s="100"/>
      <c r="G555" s="100"/>
    </row>
    <row r="556" spans="1:7" s="110" customFormat="1" ht="25.5">
      <c r="A556" s="29">
        <v>100041</v>
      </c>
      <c r="B556" s="21" t="s">
        <v>1958</v>
      </c>
      <c r="C556" s="75" t="s">
        <v>1947</v>
      </c>
      <c r="D556" s="11" t="s">
        <v>461</v>
      </c>
      <c r="E556" s="5">
        <v>26400</v>
      </c>
      <c r="F556" s="100"/>
      <c r="G556" s="100"/>
    </row>
    <row r="557" spans="1:7" s="110" customFormat="1" ht="25.5">
      <c r="A557" s="29">
        <v>100042</v>
      </c>
      <c r="B557" s="21" t="s">
        <v>1960</v>
      </c>
      <c r="C557" s="75" t="s">
        <v>1948</v>
      </c>
      <c r="D557" s="11" t="s">
        <v>461</v>
      </c>
      <c r="E557" s="5">
        <v>26400</v>
      </c>
      <c r="F557" s="100"/>
      <c r="G557" s="100"/>
    </row>
    <row r="558" spans="1:7" s="110" customFormat="1" ht="12.75">
      <c r="A558" s="29">
        <v>100043</v>
      </c>
      <c r="B558" s="21" t="s">
        <v>1959</v>
      </c>
      <c r="C558" s="75" t="s">
        <v>1949</v>
      </c>
      <c r="D558" s="11" t="s">
        <v>461</v>
      </c>
      <c r="E558" s="5">
        <v>26400</v>
      </c>
      <c r="F558" s="100"/>
      <c r="G558" s="100"/>
    </row>
    <row r="559" spans="1:7" s="110" customFormat="1" ht="12.75">
      <c r="A559" s="29">
        <v>100044</v>
      </c>
      <c r="B559" s="21" t="s">
        <v>1961</v>
      </c>
      <c r="C559" s="75" t="s">
        <v>1950</v>
      </c>
      <c r="D559" s="11" t="s">
        <v>461</v>
      </c>
      <c r="E559" s="5">
        <v>29040</v>
      </c>
      <c r="F559" s="100"/>
      <c r="G559" s="100"/>
    </row>
    <row r="560" spans="1:7" s="110" customFormat="1" ht="12.75">
      <c r="A560" s="243" t="s">
        <v>1951</v>
      </c>
      <c r="B560" s="243"/>
      <c r="C560" s="243"/>
      <c r="D560" s="243"/>
      <c r="E560" s="243"/>
      <c r="F560" s="100"/>
      <c r="G560" s="100"/>
    </row>
    <row r="561" spans="1:7" s="110" customFormat="1" ht="12.75">
      <c r="A561" s="29">
        <v>100045</v>
      </c>
      <c r="B561" s="21" t="s">
        <v>1299</v>
      </c>
      <c r="C561" s="21" t="s">
        <v>1962</v>
      </c>
      <c r="D561" s="11" t="s">
        <v>461</v>
      </c>
      <c r="E561" s="5">
        <v>19800</v>
      </c>
      <c r="F561" s="100"/>
      <c r="G561" s="100"/>
    </row>
    <row r="562" spans="1:7" s="110" customFormat="1" ht="12.75">
      <c r="A562" s="29">
        <v>100046</v>
      </c>
      <c r="B562" s="21" t="s">
        <v>1964</v>
      </c>
      <c r="C562" s="21" t="s">
        <v>1952</v>
      </c>
      <c r="D562" s="11" t="s">
        <v>461</v>
      </c>
      <c r="E562" s="5">
        <v>10560</v>
      </c>
      <c r="F562" s="100"/>
      <c r="G562" s="100"/>
    </row>
    <row r="563" spans="1:7" s="110" customFormat="1" ht="12.75">
      <c r="A563" s="29">
        <v>100047</v>
      </c>
      <c r="B563" s="107" t="s">
        <v>1907</v>
      </c>
      <c r="C563" s="21" t="s">
        <v>1953</v>
      </c>
      <c r="D563" s="20" t="s">
        <v>489</v>
      </c>
      <c r="E563" s="5">
        <v>6600</v>
      </c>
      <c r="F563" s="100"/>
      <c r="G563" s="100"/>
    </row>
    <row r="564" spans="1:7" s="110" customFormat="1" ht="12.75">
      <c r="A564" s="29">
        <v>100048</v>
      </c>
      <c r="B564" s="21" t="s">
        <v>1965</v>
      </c>
      <c r="C564" s="21" t="s">
        <v>1963</v>
      </c>
      <c r="D564" s="20" t="s">
        <v>489</v>
      </c>
      <c r="E564" s="5">
        <v>19800</v>
      </c>
      <c r="F564" s="100"/>
      <c r="G564" s="100"/>
    </row>
    <row r="565" spans="1:7" s="110" customFormat="1" ht="15" customHeight="1">
      <c r="A565" s="237" t="s">
        <v>128</v>
      </c>
      <c r="B565" s="237"/>
      <c r="C565" s="237"/>
      <c r="D565" s="237"/>
      <c r="E565" s="237"/>
      <c r="F565" s="100"/>
      <c r="G565" s="100"/>
    </row>
    <row r="566" spans="1:7" s="110" customFormat="1" ht="15" customHeight="1">
      <c r="A566" s="3">
        <v>270011</v>
      </c>
      <c r="B566" s="17" t="s">
        <v>131</v>
      </c>
      <c r="C566" s="4" t="s">
        <v>132</v>
      </c>
      <c r="D566" s="3" t="s">
        <v>265</v>
      </c>
      <c r="E566" s="5">
        <v>9480</v>
      </c>
      <c r="F566" s="100"/>
      <c r="G566" s="100"/>
    </row>
    <row r="567" spans="1:7" s="110" customFormat="1" ht="12.75">
      <c r="A567" s="3">
        <v>270012</v>
      </c>
      <c r="B567" s="17" t="s">
        <v>129</v>
      </c>
      <c r="C567" s="4" t="s">
        <v>130</v>
      </c>
      <c r="D567" s="3" t="s">
        <v>265</v>
      </c>
      <c r="E567" s="5">
        <v>420</v>
      </c>
      <c r="F567" s="100"/>
      <c r="G567" s="100"/>
    </row>
    <row r="568" spans="1:7" s="110" customFormat="1" ht="12.75">
      <c r="A568" s="3">
        <v>270013</v>
      </c>
      <c r="B568" s="17" t="s">
        <v>137</v>
      </c>
      <c r="C568" s="4" t="s">
        <v>138</v>
      </c>
      <c r="D568" s="3" t="s">
        <v>265</v>
      </c>
      <c r="E568" s="5">
        <v>420</v>
      </c>
      <c r="F568" s="100"/>
      <c r="G568" s="100"/>
    </row>
    <row r="569" spans="1:7" s="110" customFormat="1" ht="12.75">
      <c r="A569" s="3">
        <v>270014</v>
      </c>
      <c r="B569" s="17" t="s">
        <v>179</v>
      </c>
      <c r="C569" s="4" t="s">
        <v>180</v>
      </c>
      <c r="D569" s="3" t="s">
        <v>265</v>
      </c>
      <c r="E569" s="5">
        <v>600</v>
      </c>
      <c r="F569" s="100"/>
      <c r="G569" s="100"/>
    </row>
    <row r="570" spans="1:7" s="110" customFormat="1" ht="12.75">
      <c r="A570" s="3">
        <v>270015</v>
      </c>
      <c r="B570" s="17" t="s">
        <v>157</v>
      </c>
      <c r="C570" s="4" t="s">
        <v>158</v>
      </c>
      <c r="D570" s="3" t="s">
        <v>265</v>
      </c>
      <c r="E570" s="5">
        <v>600</v>
      </c>
      <c r="F570" s="100"/>
      <c r="G570" s="100"/>
    </row>
    <row r="571" spans="1:7" s="110" customFormat="1" ht="12.75">
      <c r="A571" s="3">
        <v>270016</v>
      </c>
      <c r="B571" s="17" t="s">
        <v>159</v>
      </c>
      <c r="C571" s="4" t="s">
        <v>160</v>
      </c>
      <c r="D571" s="3" t="s">
        <v>265</v>
      </c>
      <c r="E571" s="5">
        <v>660</v>
      </c>
      <c r="F571" s="100"/>
      <c r="G571" s="100"/>
    </row>
    <row r="572" spans="1:7" s="110" customFormat="1" ht="12.75">
      <c r="A572" s="3">
        <v>270017</v>
      </c>
      <c r="B572" s="17" t="s">
        <v>161</v>
      </c>
      <c r="C572" s="4" t="s">
        <v>162</v>
      </c>
      <c r="D572" s="3" t="s">
        <v>265</v>
      </c>
      <c r="E572" s="5">
        <v>480</v>
      </c>
      <c r="F572" s="100"/>
      <c r="G572" s="100"/>
    </row>
    <row r="573" spans="1:7" s="110" customFormat="1" ht="12.75">
      <c r="A573" s="3">
        <v>270018</v>
      </c>
      <c r="B573" s="17" t="s">
        <v>163</v>
      </c>
      <c r="C573" s="4" t="s">
        <v>164</v>
      </c>
      <c r="D573" s="3" t="s">
        <v>265</v>
      </c>
      <c r="E573" s="5">
        <v>480</v>
      </c>
      <c r="F573" s="100"/>
      <c r="G573" s="100"/>
    </row>
    <row r="574" spans="1:7" s="110" customFormat="1" ht="12.75">
      <c r="A574" s="3">
        <v>270019</v>
      </c>
      <c r="B574" s="17" t="s">
        <v>165</v>
      </c>
      <c r="C574" s="4" t="s">
        <v>166</v>
      </c>
      <c r="D574" s="3" t="s">
        <v>265</v>
      </c>
      <c r="E574" s="5">
        <v>480</v>
      </c>
      <c r="F574" s="100"/>
      <c r="G574" s="100"/>
    </row>
    <row r="575" spans="1:7" s="110" customFormat="1" ht="12.75">
      <c r="A575" s="3">
        <v>270020</v>
      </c>
      <c r="B575" s="17" t="s">
        <v>167</v>
      </c>
      <c r="C575" s="4" t="s">
        <v>168</v>
      </c>
      <c r="D575" s="3" t="s">
        <v>265</v>
      </c>
      <c r="E575" s="5">
        <v>480</v>
      </c>
      <c r="F575" s="100"/>
      <c r="G575" s="100"/>
    </row>
    <row r="576" spans="1:7" s="110" customFormat="1" ht="12.75">
      <c r="A576" s="3">
        <v>270021</v>
      </c>
      <c r="B576" s="17" t="s">
        <v>133</v>
      </c>
      <c r="C576" s="4" t="s">
        <v>134</v>
      </c>
      <c r="D576" s="3" t="s">
        <v>265</v>
      </c>
      <c r="E576" s="5">
        <v>1860</v>
      </c>
      <c r="F576" s="100"/>
      <c r="G576" s="100"/>
    </row>
    <row r="577" spans="1:7" s="110" customFormat="1" ht="12.75">
      <c r="A577" s="3">
        <v>270022</v>
      </c>
      <c r="B577" s="17" t="s">
        <v>135</v>
      </c>
      <c r="C577" s="4" t="s">
        <v>136</v>
      </c>
      <c r="D577" s="3" t="s">
        <v>265</v>
      </c>
      <c r="E577" s="5">
        <v>1440</v>
      </c>
      <c r="F577" s="100"/>
      <c r="G577" s="100"/>
    </row>
    <row r="578" spans="1:7" s="110" customFormat="1" ht="12.75">
      <c r="A578" s="3">
        <v>270023</v>
      </c>
      <c r="B578" s="17" t="s">
        <v>139</v>
      </c>
      <c r="C578" s="4" t="s">
        <v>140</v>
      </c>
      <c r="D578" s="3" t="s">
        <v>265</v>
      </c>
      <c r="E578" s="5">
        <v>420</v>
      </c>
      <c r="F578" s="100"/>
      <c r="G578" s="100"/>
    </row>
    <row r="579" spans="1:7" s="110" customFormat="1" ht="12.75">
      <c r="A579" s="3">
        <v>270024</v>
      </c>
      <c r="B579" s="17" t="s">
        <v>155</v>
      </c>
      <c r="C579" s="4" t="s">
        <v>156</v>
      </c>
      <c r="D579" s="3" t="s">
        <v>265</v>
      </c>
      <c r="E579" s="5">
        <v>600</v>
      </c>
      <c r="F579" s="100"/>
      <c r="G579" s="100"/>
    </row>
    <row r="580" spans="1:7" s="110" customFormat="1" ht="12.75">
      <c r="A580" s="3">
        <v>270025</v>
      </c>
      <c r="B580" s="17" t="s">
        <v>143</v>
      </c>
      <c r="C580" s="4" t="s">
        <v>144</v>
      </c>
      <c r="D580" s="3" t="s">
        <v>265</v>
      </c>
      <c r="E580" s="5">
        <v>660</v>
      </c>
      <c r="F580" s="100"/>
      <c r="G580" s="100"/>
    </row>
    <row r="581" spans="1:7" s="110" customFormat="1" ht="12.75">
      <c r="A581" s="3">
        <v>270026</v>
      </c>
      <c r="B581" s="17" t="s">
        <v>145</v>
      </c>
      <c r="C581" s="4" t="s">
        <v>146</v>
      </c>
      <c r="D581" s="3" t="s">
        <v>265</v>
      </c>
      <c r="E581" s="5">
        <v>480</v>
      </c>
      <c r="F581" s="100"/>
      <c r="G581" s="100"/>
    </row>
    <row r="582" spans="1:7" s="110" customFormat="1" ht="12.75">
      <c r="A582" s="3">
        <v>270027</v>
      </c>
      <c r="B582" s="17" t="s">
        <v>147</v>
      </c>
      <c r="C582" s="4" t="s">
        <v>148</v>
      </c>
      <c r="D582" s="3" t="s">
        <v>265</v>
      </c>
      <c r="E582" s="5">
        <v>480</v>
      </c>
      <c r="F582" s="100"/>
      <c r="G582" s="100"/>
    </row>
    <row r="583" spans="1:7" s="110" customFormat="1" ht="12.75">
      <c r="A583" s="3">
        <v>270028</v>
      </c>
      <c r="B583" s="17" t="s">
        <v>149</v>
      </c>
      <c r="C583" s="4" t="s">
        <v>150</v>
      </c>
      <c r="D583" s="3" t="s">
        <v>265</v>
      </c>
      <c r="E583" s="5">
        <v>480</v>
      </c>
      <c r="F583" s="100"/>
      <c r="G583" s="100"/>
    </row>
    <row r="584" spans="1:7" s="110" customFormat="1" ht="12.75">
      <c r="A584" s="3">
        <v>270029</v>
      </c>
      <c r="B584" s="17" t="s">
        <v>151</v>
      </c>
      <c r="C584" s="4" t="s">
        <v>152</v>
      </c>
      <c r="D584" s="3" t="s">
        <v>265</v>
      </c>
      <c r="E584" s="5">
        <v>480</v>
      </c>
      <c r="F584" s="100"/>
      <c r="G584" s="100"/>
    </row>
    <row r="585" spans="1:7" s="110" customFormat="1" ht="12.75">
      <c r="A585" s="3">
        <v>270030</v>
      </c>
      <c r="B585" s="17" t="s">
        <v>173</v>
      </c>
      <c r="C585" s="4" t="s">
        <v>174</v>
      </c>
      <c r="D585" s="3" t="s">
        <v>265</v>
      </c>
      <c r="E585" s="5">
        <v>480</v>
      </c>
      <c r="F585" s="100"/>
      <c r="G585" s="100"/>
    </row>
    <row r="586" spans="1:7" s="110" customFormat="1" ht="12.75">
      <c r="A586" s="3">
        <v>270031</v>
      </c>
      <c r="B586" s="17" t="s">
        <v>175</v>
      </c>
      <c r="C586" s="4" t="s">
        <v>176</v>
      </c>
      <c r="D586" s="3" t="s">
        <v>265</v>
      </c>
      <c r="E586" s="5">
        <v>600</v>
      </c>
      <c r="F586" s="100"/>
      <c r="G586" s="100"/>
    </row>
    <row r="587" spans="1:7" s="110" customFormat="1" ht="12.75">
      <c r="A587" s="25">
        <v>270032</v>
      </c>
      <c r="B587" s="17" t="s">
        <v>177</v>
      </c>
      <c r="C587" s="4" t="s">
        <v>178</v>
      </c>
      <c r="D587" s="3" t="s">
        <v>265</v>
      </c>
      <c r="E587" s="5">
        <v>660</v>
      </c>
      <c r="F587" s="100"/>
      <c r="G587" s="100"/>
    </row>
    <row r="588" spans="1:7" s="110" customFormat="1" ht="12.75">
      <c r="A588" s="3">
        <v>270033</v>
      </c>
      <c r="B588" s="17" t="s">
        <v>153</v>
      </c>
      <c r="C588" s="4" t="s">
        <v>154</v>
      </c>
      <c r="D588" s="3" t="s">
        <v>265</v>
      </c>
      <c r="E588" s="5">
        <v>660</v>
      </c>
      <c r="F588" s="100"/>
      <c r="G588" s="100"/>
    </row>
    <row r="589" spans="1:7" s="110" customFormat="1" ht="12.75">
      <c r="A589" s="3">
        <v>270034</v>
      </c>
      <c r="B589" s="17" t="s">
        <v>141</v>
      </c>
      <c r="C589" s="4" t="s">
        <v>142</v>
      </c>
      <c r="D589" s="3" t="s">
        <v>265</v>
      </c>
      <c r="E589" s="5">
        <v>720</v>
      </c>
      <c r="F589" s="100"/>
      <c r="G589" s="100"/>
    </row>
    <row r="590" spans="1:7" s="110" customFormat="1" ht="12.75">
      <c r="A590" s="3">
        <v>270035</v>
      </c>
      <c r="B590" s="17" t="s">
        <v>171</v>
      </c>
      <c r="C590" s="4" t="s">
        <v>172</v>
      </c>
      <c r="D590" s="3" t="s">
        <v>265</v>
      </c>
      <c r="E590" s="5">
        <v>480</v>
      </c>
      <c r="F590" s="100"/>
      <c r="G590" s="100"/>
    </row>
    <row r="591" spans="1:7" s="110" customFormat="1" ht="12.75">
      <c r="A591" s="3">
        <v>270036</v>
      </c>
      <c r="B591" s="17" t="s">
        <v>169</v>
      </c>
      <c r="C591" s="4" t="s">
        <v>170</v>
      </c>
      <c r="D591" s="3" t="s">
        <v>265</v>
      </c>
      <c r="E591" s="5">
        <v>720</v>
      </c>
      <c r="F591" s="100"/>
      <c r="G591" s="100"/>
    </row>
    <row r="592" spans="1:7" s="110" customFormat="1" ht="16.5" customHeight="1">
      <c r="A592" s="238" t="s">
        <v>707</v>
      </c>
      <c r="B592" s="238"/>
      <c r="C592" s="238"/>
      <c r="D592" s="238"/>
      <c r="E592" s="238"/>
      <c r="F592" s="100"/>
      <c r="G592" s="100"/>
    </row>
    <row r="593" spans="1:7" s="110" customFormat="1" ht="25.5">
      <c r="A593" s="3">
        <v>280011</v>
      </c>
      <c r="B593" s="17" t="s">
        <v>678</v>
      </c>
      <c r="C593" s="104" t="s">
        <v>682</v>
      </c>
      <c r="D593" s="3" t="s">
        <v>213</v>
      </c>
      <c r="E593" s="5">
        <v>3000</v>
      </c>
      <c r="F593" s="100"/>
      <c r="G593" s="100"/>
    </row>
    <row r="594" spans="1:7" s="110" customFormat="1" ht="15.75" customHeight="1">
      <c r="A594" s="3">
        <v>280012</v>
      </c>
      <c r="B594" s="17" t="s">
        <v>679</v>
      </c>
      <c r="C594" s="17" t="s">
        <v>548</v>
      </c>
      <c r="D594" s="3" t="s">
        <v>213</v>
      </c>
      <c r="E594" s="5">
        <v>3300</v>
      </c>
      <c r="F594" s="100"/>
      <c r="G594" s="100"/>
    </row>
    <row r="595" spans="1:7" s="110" customFormat="1" ht="25.5">
      <c r="A595" s="3">
        <v>280013</v>
      </c>
      <c r="B595" s="17" t="s">
        <v>680</v>
      </c>
      <c r="C595" s="17" t="s">
        <v>2014</v>
      </c>
      <c r="D595" s="3" t="s">
        <v>213</v>
      </c>
      <c r="E595" s="5">
        <v>5800</v>
      </c>
      <c r="F595" s="100"/>
      <c r="G595" s="100"/>
    </row>
    <row r="596" spans="1:7" s="110" customFormat="1" ht="12.75">
      <c r="A596" s="3">
        <v>280014</v>
      </c>
      <c r="B596" s="17" t="s">
        <v>681</v>
      </c>
      <c r="C596" s="104" t="s">
        <v>2032</v>
      </c>
      <c r="D596" s="3" t="s">
        <v>213</v>
      </c>
      <c r="E596" s="5">
        <v>3000</v>
      </c>
      <c r="F596" s="100"/>
      <c r="G596" s="100"/>
    </row>
    <row r="597" spans="1:7" s="110" customFormat="1" ht="12.75">
      <c r="A597" s="3">
        <v>280015</v>
      </c>
      <c r="B597" s="17" t="s">
        <v>2031</v>
      </c>
      <c r="C597" s="213" t="s">
        <v>2030</v>
      </c>
      <c r="D597" s="3" t="s">
        <v>213</v>
      </c>
      <c r="E597" s="5">
        <v>1300</v>
      </c>
      <c r="F597" s="100"/>
      <c r="G597" s="100"/>
    </row>
    <row r="598" spans="1:7" s="110" customFormat="1" ht="16.5" customHeight="1">
      <c r="A598" s="244" t="s">
        <v>767</v>
      </c>
      <c r="B598" s="244"/>
      <c r="C598" s="244"/>
      <c r="D598" s="244"/>
      <c r="E598" s="244"/>
      <c r="F598" s="100"/>
      <c r="G598" s="100"/>
    </row>
    <row r="599" spans="1:7" s="110" customFormat="1" ht="12.75">
      <c r="A599" s="3">
        <v>110011</v>
      </c>
      <c r="B599" s="105" t="s">
        <v>757</v>
      </c>
      <c r="C599" s="105" t="s">
        <v>721</v>
      </c>
      <c r="D599" s="14" t="s">
        <v>267</v>
      </c>
      <c r="E599" s="5">
        <v>1000</v>
      </c>
      <c r="F599" s="100"/>
      <c r="G599" s="100"/>
    </row>
    <row r="600" spans="1:7" s="110" customFormat="1" ht="12.75">
      <c r="A600" s="3">
        <v>110012</v>
      </c>
      <c r="B600" s="105" t="s">
        <v>758</v>
      </c>
      <c r="C600" s="105" t="s">
        <v>722</v>
      </c>
      <c r="D600" s="14" t="s">
        <v>267</v>
      </c>
      <c r="E600" s="5">
        <v>600</v>
      </c>
      <c r="F600" s="100"/>
      <c r="G600" s="100"/>
    </row>
    <row r="601" spans="1:7" s="110" customFormat="1" ht="12.75">
      <c r="A601" s="8">
        <v>110013</v>
      </c>
      <c r="B601" s="105" t="s">
        <v>759</v>
      </c>
      <c r="C601" s="105" t="s">
        <v>723</v>
      </c>
      <c r="D601" s="14" t="s">
        <v>267</v>
      </c>
      <c r="E601" s="5">
        <v>400</v>
      </c>
      <c r="F601" s="100"/>
      <c r="G601" s="100"/>
    </row>
    <row r="602" spans="1:7" s="110" customFormat="1" ht="25.5">
      <c r="A602" s="8">
        <v>110014</v>
      </c>
      <c r="B602" s="104" t="s">
        <v>692</v>
      </c>
      <c r="C602" s="17" t="s">
        <v>708</v>
      </c>
      <c r="D602" s="3" t="s">
        <v>461</v>
      </c>
      <c r="E602" s="5">
        <v>1100</v>
      </c>
      <c r="F602" s="100"/>
      <c r="G602" s="100"/>
    </row>
    <row r="603" spans="1:7" s="110" customFormat="1" ht="12.75">
      <c r="A603" s="3">
        <v>110015</v>
      </c>
      <c r="B603" s="104" t="s">
        <v>701</v>
      </c>
      <c r="C603" s="17" t="s">
        <v>693</v>
      </c>
      <c r="D603" s="3" t="s">
        <v>213</v>
      </c>
      <c r="E603" s="5">
        <v>11000</v>
      </c>
      <c r="F603" s="100"/>
      <c r="G603" s="100"/>
    </row>
    <row r="604" spans="1:7" s="110" customFormat="1" ht="25.5">
      <c r="A604" s="8">
        <v>110016</v>
      </c>
      <c r="B604" s="103" t="s">
        <v>700</v>
      </c>
      <c r="C604" s="17" t="s">
        <v>687</v>
      </c>
      <c r="D604" s="3" t="s">
        <v>489</v>
      </c>
      <c r="E604" s="5">
        <v>3800</v>
      </c>
      <c r="F604" s="100"/>
      <c r="G604" s="100"/>
    </row>
    <row r="605" spans="1:7" s="110" customFormat="1" ht="12.75">
      <c r="A605" s="3">
        <v>110017</v>
      </c>
      <c r="B605" s="97" t="s">
        <v>694</v>
      </c>
      <c r="C605" s="107" t="s">
        <v>695</v>
      </c>
      <c r="D605" s="3" t="s">
        <v>489</v>
      </c>
      <c r="E605" s="5">
        <v>9900</v>
      </c>
      <c r="F605" s="100"/>
      <c r="G605" s="100"/>
    </row>
    <row r="606" spans="1:7" s="110" customFormat="1" ht="12.75">
      <c r="A606" s="3">
        <v>110018</v>
      </c>
      <c r="B606" s="19" t="s">
        <v>696</v>
      </c>
      <c r="C606" s="107" t="s">
        <v>691</v>
      </c>
      <c r="D606" s="3" t="s">
        <v>489</v>
      </c>
      <c r="E606" s="5">
        <v>11500</v>
      </c>
      <c r="F606" s="100"/>
      <c r="G606" s="100"/>
    </row>
    <row r="607" spans="1:7" s="110" customFormat="1" ht="12.75">
      <c r="A607" s="29">
        <v>110019</v>
      </c>
      <c r="B607" s="97" t="s">
        <v>763</v>
      </c>
      <c r="C607" s="97" t="s">
        <v>764</v>
      </c>
      <c r="D607" s="3" t="s">
        <v>489</v>
      </c>
      <c r="E607" s="5">
        <v>7150</v>
      </c>
      <c r="F607" s="100"/>
      <c r="G607" s="100"/>
    </row>
    <row r="608" spans="1:7" s="110" customFormat="1" ht="12.75">
      <c r="A608" s="29">
        <v>110020</v>
      </c>
      <c r="B608" s="19" t="s">
        <v>697</v>
      </c>
      <c r="C608" s="99" t="s">
        <v>689</v>
      </c>
      <c r="D608" s="3" t="s">
        <v>489</v>
      </c>
      <c r="E608" s="5">
        <v>11000</v>
      </c>
      <c r="F608" s="100"/>
      <c r="G608" s="100"/>
    </row>
    <row r="609" spans="1:7" s="110" customFormat="1" ht="12.75">
      <c r="A609" s="29">
        <v>110021</v>
      </c>
      <c r="B609" s="19" t="s">
        <v>698</v>
      </c>
      <c r="C609" s="104" t="s">
        <v>688</v>
      </c>
      <c r="D609" s="3" t="s">
        <v>489</v>
      </c>
      <c r="E609" s="5">
        <v>15400</v>
      </c>
      <c r="F609" s="100"/>
      <c r="G609" s="100"/>
    </row>
    <row r="610" spans="1:7" s="110" customFormat="1" ht="25.5">
      <c r="A610" s="29">
        <v>110022</v>
      </c>
      <c r="B610" s="19" t="s">
        <v>699</v>
      </c>
      <c r="C610" s="104" t="s">
        <v>690</v>
      </c>
      <c r="D610" s="3" t="s">
        <v>489</v>
      </c>
      <c r="E610" s="5">
        <v>3900</v>
      </c>
      <c r="F610" s="100"/>
      <c r="G610" s="100"/>
    </row>
    <row r="611" spans="1:7" s="110" customFormat="1" ht="12.75">
      <c r="A611" s="29">
        <v>110023</v>
      </c>
      <c r="B611" s="19" t="s">
        <v>2010</v>
      </c>
      <c r="C611" s="21" t="s">
        <v>2011</v>
      </c>
      <c r="D611" s="29" t="s">
        <v>489</v>
      </c>
      <c r="E611" s="5">
        <v>5500</v>
      </c>
      <c r="F611" s="100"/>
      <c r="G611" s="100"/>
    </row>
    <row r="612" spans="1:7" s="110" customFormat="1" ht="12.75" customHeight="1">
      <c r="A612" s="245" t="s">
        <v>1201</v>
      </c>
      <c r="B612" s="245"/>
      <c r="C612" s="245"/>
      <c r="D612" s="245"/>
      <c r="E612" s="245"/>
      <c r="F612" s="100"/>
      <c r="G612" s="100"/>
    </row>
    <row r="613" spans="1:7" s="110" customFormat="1" ht="13.5" customHeight="1">
      <c r="A613" s="3">
        <v>200012</v>
      </c>
      <c r="B613" s="203" t="s">
        <v>1225</v>
      </c>
      <c r="C613" s="138" t="s">
        <v>1246</v>
      </c>
      <c r="D613" s="9" t="s">
        <v>1202</v>
      </c>
      <c r="E613" s="5">
        <v>35520</v>
      </c>
      <c r="F613" s="100"/>
      <c r="G613" s="100"/>
    </row>
    <row r="614" spans="1:7" s="110" customFormat="1" ht="12.75">
      <c r="A614" s="3">
        <v>200013</v>
      </c>
      <c r="B614" s="203" t="s">
        <v>1226</v>
      </c>
      <c r="C614" s="138" t="s">
        <v>1224</v>
      </c>
      <c r="D614" s="9" t="s">
        <v>1202</v>
      </c>
      <c r="E614" s="5">
        <v>78876</v>
      </c>
      <c r="F614" s="100"/>
      <c r="G614" s="100"/>
    </row>
    <row r="615" spans="1:7" s="110" customFormat="1" ht="12.75">
      <c r="A615" s="3">
        <v>200014</v>
      </c>
      <c r="B615" s="203" t="s">
        <v>1227</v>
      </c>
      <c r="C615" s="101" t="s">
        <v>1223</v>
      </c>
      <c r="D615" s="9" t="s">
        <v>1202</v>
      </c>
      <c r="E615" s="5">
        <v>17568</v>
      </c>
      <c r="F615" s="100"/>
      <c r="G615" s="100"/>
    </row>
    <row r="616" spans="1:7" s="110" customFormat="1" ht="12.75">
      <c r="A616" s="3">
        <v>200015</v>
      </c>
      <c r="B616" s="203" t="s">
        <v>1228</v>
      </c>
      <c r="C616" s="101" t="s">
        <v>1203</v>
      </c>
      <c r="D616" s="9" t="s">
        <v>1202</v>
      </c>
      <c r="E616" s="5">
        <v>39264</v>
      </c>
      <c r="F616" s="100"/>
      <c r="G616" s="100"/>
    </row>
    <row r="617" spans="1:7" s="110" customFormat="1" ht="12.75">
      <c r="A617" s="3">
        <v>200016</v>
      </c>
      <c r="B617" s="203" t="s">
        <v>1229</v>
      </c>
      <c r="C617" s="138" t="s">
        <v>1204</v>
      </c>
      <c r="D617" s="9" t="s">
        <v>1202</v>
      </c>
      <c r="E617" s="5">
        <v>18600</v>
      </c>
      <c r="F617" s="100"/>
      <c r="G617" s="100"/>
    </row>
    <row r="618" spans="1:7" s="110" customFormat="1" ht="12.75">
      <c r="A618" s="3">
        <v>200017</v>
      </c>
      <c r="B618" s="203" t="s">
        <v>1230</v>
      </c>
      <c r="C618" s="138" t="s">
        <v>1205</v>
      </c>
      <c r="D618" s="9" t="s">
        <v>1202</v>
      </c>
      <c r="E618" s="5">
        <v>32484</v>
      </c>
      <c r="F618" s="100"/>
      <c r="G618" s="100"/>
    </row>
    <row r="619" spans="1:7" s="110" customFormat="1" ht="12.75">
      <c r="A619" s="204">
        <v>200018</v>
      </c>
      <c r="B619" s="203" t="s">
        <v>1231</v>
      </c>
      <c r="C619" s="138" t="s">
        <v>1206</v>
      </c>
      <c r="D619" s="9" t="s">
        <v>1220</v>
      </c>
      <c r="E619" s="5">
        <v>19320</v>
      </c>
      <c r="F619" s="100"/>
      <c r="G619" s="100"/>
    </row>
    <row r="620" spans="1:7" s="110" customFormat="1" ht="12.75">
      <c r="A620" s="204">
        <v>200019</v>
      </c>
      <c r="B620" s="203" t="s">
        <v>1232</v>
      </c>
      <c r="C620" s="138" t="s">
        <v>1206</v>
      </c>
      <c r="D620" s="9" t="s">
        <v>1202</v>
      </c>
      <c r="E620" s="5">
        <v>70356</v>
      </c>
      <c r="F620" s="100"/>
      <c r="G620" s="100"/>
    </row>
    <row r="621" spans="1:7" s="110" customFormat="1" ht="12.75">
      <c r="A621" s="204">
        <v>200020</v>
      </c>
      <c r="B621" s="203" t="s">
        <v>1233</v>
      </c>
      <c r="C621" s="138" t="s">
        <v>1207</v>
      </c>
      <c r="D621" s="9" t="s">
        <v>1202</v>
      </c>
      <c r="E621" s="5">
        <v>180624</v>
      </c>
      <c r="F621" s="100"/>
      <c r="G621" s="100"/>
    </row>
    <row r="622" spans="1:7" s="110" customFormat="1" ht="12.75">
      <c r="A622" s="204">
        <v>200021</v>
      </c>
      <c r="B622" s="203" t="s">
        <v>1234</v>
      </c>
      <c r="C622" s="138" t="s">
        <v>1208</v>
      </c>
      <c r="D622" s="9" t="s">
        <v>1220</v>
      </c>
      <c r="E622" s="5">
        <v>10224</v>
      </c>
      <c r="F622" s="100"/>
      <c r="G622" s="100"/>
    </row>
    <row r="623" spans="1:7" s="110" customFormat="1" ht="12.75">
      <c r="A623" s="204">
        <v>200022</v>
      </c>
      <c r="B623" s="203" t="s">
        <v>1235</v>
      </c>
      <c r="C623" s="138" t="s">
        <v>1209</v>
      </c>
      <c r="D623" s="9" t="s">
        <v>1221</v>
      </c>
      <c r="E623" s="5">
        <v>48900</v>
      </c>
      <c r="F623" s="100"/>
      <c r="G623" s="100"/>
    </row>
    <row r="624" spans="1:7" s="110" customFormat="1" ht="25.5">
      <c r="A624" s="204">
        <v>200023</v>
      </c>
      <c r="B624" s="203" t="s">
        <v>1236</v>
      </c>
      <c r="C624" s="138" t="s">
        <v>1210</v>
      </c>
      <c r="D624" s="9" t="s">
        <v>1221</v>
      </c>
      <c r="E624" s="5">
        <v>48900</v>
      </c>
      <c r="F624" s="100"/>
      <c r="G624" s="100"/>
    </row>
    <row r="625" spans="1:7" s="110" customFormat="1" ht="12.75">
      <c r="A625" s="204">
        <v>200024</v>
      </c>
      <c r="B625" s="203" t="s">
        <v>1237</v>
      </c>
      <c r="C625" s="138" t="s">
        <v>1211</v>
      </c>
      <c r="D625" s="9" t="s">
        <v>1221</v>
      </c>
      <c r="E625" s="5">
        <v>48900</v>
      </c>
      <c r="F625" s="100"/>
      <c r="G625" s="100"/>
    </row>
    <row r="626" spans="1:7" s="110" customFormat="1" ht="25.5">
      <c r="A626" s="204">
        <v>200025</v>
      </c>
      <c r="B626" s="203" t="s">
        <v>1238</v>
      </c>
      <c r="C626" s="138" t="s">
        <v>1212</v>
      </c>
      <c r="D626" s="9" t="s">
        <v>1221</v>
      </c>
      <c r="E626" s="5">
        <v>48900</v>
      </c>
      <c r="F626" s="100"/>
      <c r="G626" s="100"/>
    </row>
    <row r="627" spans="1:7" s="110" customFormat="1" ht="25.5">
      <c r="A627" s="204">
        <v>200026</v>
      </c>
      <c r="B627" s="203" t="s">
        <v>1239</v>
      </c>
      <c r="C627" s="138" t="s">
        <v>1213</v>
      </c>
      <c r="D627" s="9" t="s">
        <v>1221</v>
      </c>
      <c r="E627" s="5">
        <v>75840</v>
      </c>
      <c r="F627" s="100"/>
      <c r="G627" s="100"/>
    </row>
    <row r="628" spans="1:7" s="110" customFormat="1" ht="12" customHeight="1">
      <c r="A628" s="204">
        <v>200027</v>
      </c>
      <c r="B628" s="203" t="s">
        <v>1240</v>
      </c>
      <c r="C628" s="138" t="s">
        <v>1214</v>
      </c>
      <c r="D628" s="9" t="s">
        <v>1221</v>
      </c>
      <c r="E628" s="5">
        <v>48900</v>
      </c>
      <c r="F628" s="100"/>
      <c r="G628" s="100"/>
    </row>
    <row r="629" spans="1:7" s="110" customFormat="1" ht="12.75">
      <c r="A629" s="204">
        <v>200028</v>
      </c>
      <c r="B629" s="203" t="s">
        <v>1241</v>
      </c>
      <c r="C629" s="138" t="s">
        <v>1215</v>
      </c>
      <c r="D629" s="9" t="s">
        <v>1220</v>
      </c>
      <c r="E629" s="5">
        <v>9144</v>
      </c>
      <c r="F629" s="100"/>
      <c r="G629" s="100"/>
    </row>
    <row r="630" spans="1:7" s="110" customFormat="1" ht="12.75">
      <c r="A630" s="204">
        <v>200029</v>
      </c>
      <c r="B630" s="203" t="s">
        <v>1242</v>
      </c>
      <c r="C630" s="138" t="s">
        <v>1216</v>
      </c>
      <c r="D630" s="9" t="s">
        <v>1222</v>
      </c>
      <c r="E630" s="5">
        <v>1046.3999999999999</v>
      </c>
      <c r="F630" s="100"/>
      <c r="G630" s="100"/>
    </row>
    <row r="631" spans="1:7" s="110" customFormat="1" ht="12.75">
      <c r="A631" s="204">
        <v>200030</v>
      </c>
      <c r="B631" s="203" t="s">
        <v>1243</v>
      </c>
      <c r="C631" s="138" t="s">
        <v>1217</v>
      </c>
      <c r="D631" s="9" t="s">
        <v>1222</v>
      </c>
      <c r="E631" s="5">
        <v>2091.6</v>
      </c>
      <c r="F631" s="100"/>
      <c r="G631" s="100"/>
    </row>
    <row r="632" spans="1:7" s="110" customFormat="1" ht="12.75">
      <c r="A632" s="204">
        <v>200031</v>
      </c>
      <c r="B632" s="203" t="s">
        <v>1244</v>
      </c>
      <c r="C632" s="138" t="s">
        <v>1218</v>
      </c>
      <c r="D632" s="9" t="s">
        <v>1222</v>
      </c>
      <c r="E632" s="5">
        <v>1824</v>
      </c>
      <c r="F632" s="100"/>
      <c r="G632" s="100"/>
    </row>
    <row r="633" spans="1:7" s="110" customFormat="1" ht="12.75">
      <c r="A633" s="204">
        <v>200032</v>
      </c>
      <c r="B633" s="203" t="s">
        <v>1245</v>
      </c>
      <c r="C633" s="138" t="s">
        <v>1219</v>
      </c>
      <c r="D633" s="9" t="s">
        <v>1222</v>
      </c>
      <c r="E633" s="5">
        <v>3654</v>
      </c>
      <c r="F633" s="100"/>
      <c r="G633" s="100"/>
    </row>
    <row r="634" spans="1:5" ht="15" customHeight="1">
      <c r="A634" s="246" t="s">
        <v>747</v>
      </c>
      <c r="B634" s="246"/>
      <c r="C634" s="246"/>
      <c r="D634" s="246"/>
      <c r="E634" s="246"/>
    </row>
    <row r="635" spans="1:6" ht="15" customHeight="1">
      <c r="A635" s="3">
        <v>290011</v>
      </c>
      <c r="B635" s="121" t="s">
        <v>1133</v>
      </c>
      <c r="C635" s="117" t="s">
        <v>1135</v>
      </c>
      <c r="D635" s="106" t="s">
        <v>489</v>
      </c>
      <c r="E635" s="5">
        <v>1000</v>
      </c>
      <c r="F635" s="208"/>
    </row>
    <row r="636" spans="1:6" ht="15" customHeight="1">
      <c r="A636" s="3">
        <v>290012</v>
      </c>
      <c r="B636" s="121" t="s">
        <v>1133</v>
      </c>
      <c r="C636" s="104" t="s">
        <v>1134</v>
      </c>
      <c r="D636" s="106" t="s">
        <v>489</v>
      </c>
      <c r="E636" s="5">
        <v>1100</v>
      </c>
      <c r="F636" s="208"/>
    </row>
    <row r="637" spans="1:6" ht="25.5">
      <c r="A637" s="3">
        <v>290013</v>
      </c>
      <c r="B637" s="98" t="s">
        <v>711</v>
      </c>
      <c r="C637" s="98" t="s">
        <v>712</v>
      </c>
      <c r="D637" s="14" t="s">
        <v>212</v>
      </c>
      <c r="E637" s="5">
        <v>18700</v>
      </c>
      <c r="F637" s="208"/>
    </row>
    <row r="638" spans="1:6" ht="12.75">
      <c r="A638" s="3">
        <v>290014</v>
      </c>
      <c r="B638" s="98" t="s">
        <v>731</v>
      </c>
      <c r="C638" s="98" t="s">
        <v>713</v>
      </c>
      <c r="D638" s="14" t="s">
        <v>212</v>
      </c>
      <c r="E638" s="5">
        <v>19800</v>
      </c>
      <c r="F638" s="208"/>
    </row>
    <row r="639" spans="1:6" ht="12.75">
      <c r="A639" s="3">
        <v>290015</v>
      </c>
      <c r="B639" s="98" t="s">
        <v>734</v>
      </c>
      <c r="C639" s="119" t="s">
        <v>732</v>
      </c>
      <c r="D639" s="14" t="s">
        <v>212</v>
      </c>
      <c r="E639" s="5">
        <v>18700</v>
      </c>
      <c r="F639" s="208"/>
    </row>
    <row r="640" spans="1:6" ht="12.75">
      <c r="A640" s="14">
        <v>290016</v>
      </c>
      <c r="B640" s="98" t="s">
        <v>1146</v>
      </c>
      <c r="C640" s="119" t="s">
        <v>1145</v>
      </c>
      <c r="D640" s="14" t="s">
        <v>212</v>
      </c>
      <c r="E640" s="5">
        <v>6160</v>
      </c>
      <c r="F640" s="208"/>
    </row>
    <row r="641" spans="1:6" ht="12.75">
      <c r="A641" s="14">
        <v>290017</v>
      </c>
      <c r="B641" s="98" t="s">
        <v>735</v>
      </c>
      <c r="C641" s="103" t="s">
        <v>733</v>
      </c>
      <c r="D641" s="14" t="s">
        <v>212</v>
      </c>
      <c r="E641" s="5">
        <v>17000</v>
      </c>
      <c r="F641" s="208"/>
    </row>
    <row r="642" spans="1:6" ht="12.75">
      <c r="A642" s="14">
        <v>290018</v>
      </c>
      <c r="B642" s="98" t="s">
        <v>716</v>
      </c>
      <c r="C642" s="98" t="s">
        <v>717</v>
      </c>
      <c r="D642" s="14" t="s">
        <v>212</v>
      </c>
      <c r="E642" s="5">
        <v>7200</v>
      </c>
      <c r="F642" s="208"/>
    </row>
    <row r="643" spans="1:6" ht="25.5">
      <c r="A643" s="14">
        <v>290019</v>
      </c>
      <c r="B643" s="98" t="s">
        <v>736</v>
      </c>
      <c r="C643" s="98" t="s">
        <v>718</v>
      </c>
      <c r="D643" s="14" t="s">
        <v>212</v>
      </c>
      <c r="E643" s="5">
        <v>19800</v>
      </c>
      <c r="F643" s="208"/>
    </row>
    <row r="644" spans="1:6" ht="12.75">
      <c r="A644" s="14">
        <v>290020</v>
      </c>
      <c r="B644" s="98" t="s">
        <v>738</v>
      </c>
      <c r="C644" s="103" t="s">
        <v>737</v>
      </c>
      <c r="D644" s="14" t="s">
        <v>212</v>
      </c>
      <c r="E644" s="5">
        <v>5500</v>
      </c>
      <c r="F644" s="208"/>
    </row>
    <row r="645" spans="1:6" ht="12.75">
      <c r="A645" s="14">
        <v>290021</v>
      </c>
      <c r="B645" s="98" t="s">
        <v>740</v>
      </c>
      <c r="C645" s="98" t="s">
        <v>720</v>
      </c>
      <c r="D645" s="14" t="s">
        <v>212</v>
      </c>
      <c r="E645" s="5">
        <v>71500</v>
      </c>
      <c r="F645" s="208"/>
    </row>
    <row r="646" spans="1:6" ht="12.75">
      <c r="A646" s="14">
        <v>290022</v>
      </c>
      <c r="B646" s="98" t="s">
        <v>739</v>
      </c>
      <c r="C646" s="98" t="s">
        <v>719</v>
      </c>
      <c r="D646" s="14" t="s">
        <v>212</v>
      </c>
      <c r="E646" s="5">
        <v>19800</v>
      </c>
      <c r="F646" s="208"/>
    </row>
    <row r="647" spans="1:6" ht="25.5">
      <c r="A647" s="14">
        <v>290023</v>
      </c>
      <c r="B647" s="98" t="s">
        <v>709</v>
      </c>
      <c r="C647" s="98" t="s">
        <v>710</v>
      </c>
      <c r="D647" s="14" t="s">
        <v>212</v>
      </c>
      <c r="E647" s="5">
        <v>21000</v>
      </c>
      <c r="F647" s="208"/>
    </row>
    <row r="648" spans="1:6" ht="12.75">
      <c r="A648" s="14">
        <v>290024</v>
      </c>
      <c r="B648" s="98" t="s">
        <v>741</v>
      </c>
      <c r="C648" s="98" t="s">
        <v>742</v>
      </c>
      <c r="D648" s="14" t="s">
        <v>212</v>
      </c>
      <c r="E648" s="5">
        <v>16500</v>
      </c>
      <c r="F648" s="208"/>
    </row>
    <row r="649" spans="1:6" ht="12.75">
      <c r="A649" s="20">
        <v>290025</v>
      </c>
      <c r="B649" s="98" t="s">
        <v>745</v>
      </c>
      <c r="C649" s="103" t="s">
        <v>743</v>
      </c>
      <c r="D649" s="14" t="s">
        <v>212</v>
      </c>
      <c r="E649" s="5">
        <v>20000</v>
      </c>
      <c r="F649" s="208"/>
    </row>
    <row r="650" spans="1:6" ht="12.75">
      <c r="A650" s="20">
        <v>290026</v>
      </c>
      <c r="B650" s="98" t="s">
        <v>746</v>
      </c>
      <c r="C650" s="103" t="s">
        <v>744</v>
      </c>
      <c r="D650" s="14" t="s">
        <v>212</v>
      </c>
      <c r="E650" s="5">
        <v>24200</v>
      </c>
      <c r="F650" s="208"/>
    </row>
    <row r="651" spans="1:6" ht="12.75">
      <c r="A651" s="20">
        <v>290027</v>
      </c>
      <c r="B651" s="98" t="s">
        <v>714</v>
      </c>
      <c r="C651" s="98" t="s">
        <v>715</v>
      </c>
      <c r="D651" s="14" t="s">
        <v>212</v>
      </c>
      <c r="E651" s="5">
        <v>7700</v>
      </c>
      <c r="F651" s="208"/>
    </row>
    <row r="652" spans="1:5" ht="21.75" customHeight="1">
      <c r="A652" s="246" t="s">
        <v>748</v>
      </c>
      <c r="B652" s="246"/>
      <c r="C652" s="246"/>
      <c r="D652" s="246"/>
      <c r="E652" s="246"/>
    </row>
    <row r="653" spans="1:5" ht="12.75">
      <c r="A653" s="3">
        <v>240011</v>
      </c>
      <c r="B653" s="98" t="s">
        <v>754</v>
      </c>
      <c r="C653" s="98" t="s">
        <v>724</v>
      </c>
      <c r="D653" s="14" t="s">
        <v>212</v>
      </c>
      <c r="E653" s="5">
        <v>33000</v>
      </c>
    </row>
    <row r="654" spans="1:5" ht="12.75">
      <c r="A654" s="14">
        <v>240012</v>
      </c>
      <c r="B654" s="98" t="s">
        <v>725</v>
      </c>
      <c r="C654" s="98" t="s">
        <v>726</v>
      </c>
      <c r="D654" s="14" t="s">
        <v>212</v>
      </c>
      <c r="E654" s="5">
        <v>29700</v>
      </c>
    </row>
    <row r="655" spans="1:5" ht="25.5">
      <c r="A655" s="14">
        <v>240013</v>
      </c>
      <c r="B655" s="98" t="s">
        <v>727</v>
      </c>
      <c r="C655" s="98" t="s">
        <v>728</v>
      </c>
      <c r="D655" s="14" t="s">
        <v>212</v>
      </c>
      <c r="E655" s="5">
        <v>46200</v>
      </c>
    </row>
    <row r="656" spans="1:5" ht="25.5">
      <c r="A656" s="14">
        <v>240014</v>
      </c>
      <c r="B656" s="98" t="s">
        <v>1136</v>
      </c>
      <c r="C656" s="98" t="s">
        <v>756</v>
      </c>
      <c r="D656" s="14" t="s">
        <v>212</v>
      </c>
      <c r="E656" s="5">
        <v>55000</v>
      </c>
    </row>
    <row r="657" spans="1:5" ht="25.5">
      <c r="A657" s="14">
        <v>240015</v>
      </c>
      <c r="B657" s="103" t="s">
        <v>729</v>
      </c>
      <c r="C657" s="75" t="s">
        <v>768</v>
      </c>
      <c r="D657" s="14" t="s">
        <v>212</v>
      </c>
      <c r="E657" s="5">
        <v>24200</v>
      </c>
    </row>
    <row r="658" spans="1:5" ht="25.5">
      <c r="A658" s="14">
        <v>240016</v>
      </c>
      <c r="B658" s="103" t="s">
        <v>1137</v>
      </c>
      <c r="C658" s="75" t="s">
        <v>1138</v>
      </c>
      <c r="D658" s="14" t="s">
        <v>212</v>
      </c>
      <c r="E658" s="5">
        <v>34800</v>
      </c>
    </row>
    <row r="659" spans="1:5" ht="25.5">
      <c r="A659" s="9">
        <v>240017</v>
      </c>
      <c r="B659" s="103" t="s">
        <v>1596</v>
      </c>
      <c r="C659" s="75" t="s">
        <v>769</v>
      </c>
      <c r="D659" s="14" t="s">
        <v>212</v>
      </c>
      <c r="E659" s="5">
        <v>16500</v>
      </c>
    </row>
    <row r="660" spans="2:5" ht="27" customHeight="1">
      <c r="B660" s="103" t="s">
        <v>1597</v>
      </c>
      <c r="C660" s="75" t="s">
        <v>1598</v>
      </c>
      <c r="D660" s="14" t="s">
        <v>212</v>
      </c>
      <c r="E660" s="5">
        <v>21000</v>
      </c>
    </row>
    <row r="661" spans="1:5" ht="25.5">
      <c r="A661" s="9">
        <v>240018</v>
      </c>
      <c r="B661" s="103" t="s">
        <v>1139</v>
      </c>
      <c r="C661" s="75" t="s">
        <v>1141</v>
      </c>
      <c r="D661" s="14" t="s">
        <v>212</v>
      </c>
      <c r="E661" s="5">
        <v>30000</v>
      </c>
    </row>
    <row r="662" spans="1:5" ht="25.5">
      <c r="A662" s="9">
        <v>240019</v>
      </c>
      <c r="B662" s="103" t="s">
        <v>765</v>
      </c>
      <c r="C662" s="75" t="s">
        <v>1143</v>
      </c>
      <c r="D662" s="14" t="s">
        <v>212</v>
      </c>
      <c r="E662" s="5">
        <v>36000</v>
      </c>
    </row>
    <row r="663" spans="1:5" ht="25.5">
      <c r="A663" s="9">
        <v>240020</v>
      </c>
      <c r="B663" s="103" t="s">
        <v>1142</v>
      </c>
      <c r="C663" s="75" t="s">
        <v>1140</v>
      </c>
      <c r="D663" s="14" t="s">
        <v>212</v>
      </c>
      <c r="E663" s="5">
        <v>39600</v>
      </c>
    </row>
    <row r="664" spans="1:5" ht="25.5">
      <c r="A664" s="9">
        <v>240021</v>
      </c>
      <c r="B664" s="98" t="s">
        <v>730</v>
      </c>
      <c r="C664" s="98" t="s">
        <v>1144</v>
      </c>
      <c r="D664" s="14" t="s">
        <v>212</v>
      </c>
      <c r="E664" s="5">
        <v>55440</v>
      </c>
    </row>
    <row r="665" spans="1:5" ht="25.5">
      <c r="A665" s="9">
        <v>240022</v>
      </c>
      <c r="B665" s="98" t="s">
        <v>766</v>
      </c>
      <c r="C665" s="98" t="s">
        <v>755</v>
      </c>
      <c r="D665" s="14" t="s">
        <v>212</v>
      </c>
      <c r="E665" s="5">
        <v>55000</v>
      </c>
    </row>
    <row r="666" spans="1:5" ht="12.75">
      <c r="A666" s="240" t="s">
        <v>686</v>
      </c>
      <c r="B666" s="240"/>
      <c r="C666" s="240"/>
      <c r="D666" s="240"/>
      <c r="E666" s="240"/>
    </row>
    <row r="667" spans="1:5" ht="12.75" customHeight="1">
      <c r="A667" s="247" t="s">
        <v>812</v>
      </c>
      <c r="B667" s="247"/>
      <c r="C667" s="247"/>
      <c r="D667" s="247"/>
      <c r="E667" s="247"/>
    </row>
    <row r="668" spans="1:5" ht="12.75">
      <c r="A668" s="3">
        <v>250010</v>
      </c>
      <c r="B668" s="103" t="s">
        <v>787</v>
      </c>
      <c r="C668" s="121" t="s">
        <v>786</v>
      </c>
      <c r="D668" s="3" t="s">
        <v>212</v>
      </c>
      <c r="E668" s="5">
        <v>63250</v>
      </c>
    </row>
    <row r="669" spans="1:5" ht="12.75">
      <c r="A669" s="3">
        <v>250011</v>
      </c>
      <c r="B669" s="4" t="s">
        <v>15</v>
      </c>
      <c r="C669" s="4" t="s">
        <v>773</v>
      </c>
      <c r="D669" s="3" t="s">
        <v>212</v>
      </c>
      <c r="E669" s="5">
        <v>59500</v>
      </c>
    </row>
    <row r="670" spans="1:5" ht="12.75">
      <c r="A670" s="3">
        <v>250012</v>
      </c>
      <c r="B670" s="4" t="s">
        <v>788</v>
      </c>
      <c r="C670" s="4" t="s">
        <v>770</v>
      </c>
      <c r="D670" s="3" t="s">
        <v>212</v>
      </c>
      <c r="E670" s="5">
        <v>44500</v>
      </c>
    </row>
    <row r="671" spans="1:5" ht="12.75">
      <c r="A671" s="3">
        <v>250013</v>
      </c>
      <c r="B671" s="4" t="s">
        <v>789</v>
      </c>
      <c r="C671" s="4" t="s">
        <v>771</v>
      </c>
      <c r="D671" s="3" t="s">
        <v>212</v>
      </c>
      <c r="E671" s="5">
        <v>50600</v>
      </c>
    </row>
    <row r="672" spans="1:5" ht="12.75">
      <c r="A672" s="3">
        <v>250014</v>
      </c>
      <c r="B672" s="4" t="s">
        <v>790</v>
      </c>
      <c r="C672" s="4" t="s">
        <v>772</v>
      </c>
      <c r="D672" s="3" t="s">
        <v>212</v>
      </c>
      <c r="E672" s="5">
        <v>57000</v>
      </c>
    </row>
    <row r="673" spans="1:5" ht="12.75">
      <c r="A673" s="3">
        <v>250015</v>
      </c>
      <c r="B673" s="4" t="s">
        <v>16</v>
      </c>
      <c r="C673" s="4" t="s">
        <v>777</v>
      </c>
      <c r="D673" s="3" t="s">
        <v>212</v>
      </c>
      <c r="E673" s="5">
        <v>34200</v>
      </c>
    </row>
    <row r="674" spans="1:5" ht="12.75">
      <c r="A674" s="3">
        <v>250016</v>
      </c>
      <c r="B674" s="4" t="s">
        <v>791</v>
      </c>
      <c r="C674" s="4" t="s">
        <v>774</v>
      </c>
      <c r="D674" s="3" t="s">
        <v>212</v>
      </c>
      <c r="E674" s="5">
        <v>50600</v>
      </c>
    </row>
    <row r="675" spans="1:5" ht="12.75">
      <c r="A675" s="3">
        <v>250017</v>
      </c>
      <c r="B675" s="4" t="s">
        <v>792</v>
      </c>
      <c r="C675" s="4" t="s">
        <v>775</v>
      </c>
      <c r="D675" s="3" t="s">
        <v>212</v>
      </c>
      <c r="E675" s="5">
        <v>57000</v>
      </c>
    </row>
    <row r="676" spans="1:5" ht="12.75">
      <c r="A676" s="3">
        <v>250018</v>
      </c>
      <c r="B676" s="4" t="s">
        <v>793</v>
      </c>
      <c r="C676" s="4" t="s">
        <v>776</v>
      </c>
      <c r="D676" s="3" t="s">
        <v>212</v>
      </c>
      <c r="E676" s="5">
        <v>63250</v>
      </c>
    </row>
    <row r="677" spans="1:5" ht="15" customHeight="1">
      <c r="A677" s="3">
        <v>250019</v>
      </c>
      <c r="B677" s="103" t="s">
        <v>17</v>
      </c>
      <c r="C677" s="103" t="s">
        <v>782</v>
      </c>
      <c r="D677" s="3" t="s">
        <v>212</v>
      </c>
      <c r="E677" s="5">
        <v>19000</v>
      </c>
    </row>
    <row r="678" spans="1:5" ht="12.75">
      <c r="A678" s="3">
        <v>250020</v>
      </c>
      <c r="B678" s="4" t="s">
        <v>18</v>
      </c>
      <c r="C678" s="122" t="s">
        <v>778</v>
      </c>
      <c r="D678" s="3" t="s">
        <v>212</v>
      </c>
      <c r="E678" s="5">
        <v>50600</v>
      </c>
    </row>
    <row r="679" spans="1:5" ht="12.75">
      <c r="A679" s="3">
        <v>250021</v>
      </c>
      <c r="B679" s="103" t="s">
        <v>783</v>
      </c>
      <c r="C679" s="103" t="s">
        <v>784</v>
      </c>
      <c r="D679" s="3" t="s">
        <v>212</v>
      </c>
      <c r="E679" s="5">
        <v>25300</v>
      </c>
    </row>
    <row r="680" spans="1:5" ht="12.75">
      <c r="A680" s="3">
        <v>250022</v>
      </c>
      <c r="B680" s="4" t="s">
        <v>794</v>
      </c>
      <c r="C680" s="98" t="s">
        <v>785</v>
      </c>
      <c r="D680" s="3" t="s">
        <v>212</v>
      </c>
      <c r="E680" s="5">
        <v>70000</v>
      </c>
    </row>
    <row r="681" spans="1:5" ht="25.5">
      <c r="A681" s="3">
        <v>250023</v>
      </c>
      <c r="B681" s="4" t="s">
        <v>795</v>
      </c>
      <c r="C681" s="98" t="s">
        <v>779</v>
      </c>
      <c r="D681" s="3" t="s">
        <v>212</v>
      </c>
      <c r="E681" s="5">
        <v>88550</v>
      </c>
    </row>
    <row r="682" spans="1:5" ht="12.75">
      <c r="A682" s="3">
        <v>250024</v>
      </c>
      <c r="B682" s="103" t="s">
        <v>780</v>
      </c>
      <c r="C682" s="103" t="s">
        <v>781</v>
      </c>
      <c r="D682" s="3" t="s">
        <v>212</v>
      </c>
      <c r="E682" s="5">
        <v>48000</v>
      </c>
    </row>
    <row r="683" spans="1:5" ht="12.75">
      <c r="A683" s="3">
        <v>250025</v>
      </c>
      <c r="B683" s="4" t="s">
        <v>1198</v>
      </c>
      <c r="C683" s="103" t="s">
        <v>1197</v>
      </c>
      <c r="D683" s="3" t="s">
        <v>212</v>
      </c>
      <c r="E683" s="5">
        <v>69500</v>
      </c>
    </row>
    <row r="684" spans="1:5" ht="12.75" customHeight="1">
      <c r="A684" s="247" t="s">
        <v>811</v>
      </c>
      <c r="B684" s="247"/>
      <c r="C684" s="247"/>
      <c r="D684" s="247"/>
      <c r="E684" s="247"/>
    </row>
    <row r="685" spans="1:5" ht="12.75">
      <c r="A685" s="123">
        <v>250125</v>
      </c>
      <c r="B685" s="124" t="s">
        <v>967</v>
      </c>
      <c r="C685" s="125" t="s">
        <v>800</v>
      </c>
      <c r="D685" s="126" t="s">
        <v>212</v>
      </c>
      <c r="E685" s="5">
        <v>88550</v>
      </c>
    </row>
    <row r="686" spans="1:5" ht="12.75">
      <c r="A686" s="9">
        <v>250126</v>
      </c>
      <c r="B686" s="19" t="s">
        <v>984</v>
      </c>
      <c r="C686" s="121" t="s">
        <v>799</v>
      </c>
      <c r="D686" s="3" t="s">
        <v>212</v>
      </c>
      <c r="E686" s="5">
        <v>57000</v>
      </c>
    </row>
    <row r="687" spans="1:5" ht="12.75">
      <c r="A687" s="9">
        <v>250127</v>
      </c>
      <c r="B687" s="19" t="s">
        <v>14</v>
      </c>
      <c r="C687" s="121" t="s">
        <v>801</v>
      </c>
      <c r="D687" s="3" t="s">
        <v>212</v>
      </c>
      <c r="E687" s="5">
        <v>38000</v>
      </c>
    </row>
    <row r="688" spans="1:5" ht="12.75">
      <c r="A688" s="9">
        <v>250128</v>
      </c>
      <c r="B688" s="19" t="s">
        <v>968</v>
      </c>
      <c r="C688" s="121" t="s">
        <v>802</v>
      </c>
      <c r="D688" s="3" t="s">
        <v>212</v>
      </c>
      <c r="E688" s="5">
        <v>19000</v>
      </c>
    </row>
    <row r="689" spans="1:5" ht="25.5">
      <c r="A689" s="9">
        <v>250129</v>
      </c>
      <c r="B689" s="17" t="s">
        <v>969</v>
      </c>
      <c r="C689" s="4" t="s">
        <v>796</v>
      </c>
      <c r="D689" s="3" t="s">
        <v>212</v>
      </c>
      <c r="E689" s="5">
        <v>114000</v>
      </c>
    </row>
    <row r="690" spans="1:5" ht="25.5">
      <c r="A690" s="9">
        <v>250130</v>
      </c>
      <c r="B690" s="17" t="s">
        <v>970</v>
      </c>
      <c r="C690" s="4" t="s">
        <v>797</v>
      </c>
      <c r="D690" s="3" t="s">
        <v>212</v>
      </c>
      <c r="E690" s="5">
        <v>126500</v>
      </c>
    </row>
    <row r="691" spans="1:5" ht="25.5">
      <c r="A691" s="9">
        <v>250131</v>
      </c>
      <c r="B691" s="17" t="s">
        <v>971</v>
      </c>
      <c r="C691" s="4" t="s">
        <v>798</v>
      </c>
      <c r="D691" s="3" t="s">
        <v>212</v>
      </c>
      <c r="E691" s="5">
        <v>152000</v>
      </c>
    </row>
    <row r="692" spans="1:5" ht="12.75">
      <c r="A692" s="9">
        <v>250132</v>
      </c>
      <c r="B692" s="17"/>
      <c r="C692" s="4" t="s">
        <v>1196</v>
      </c>
      <c r="D692" s="3" t="s">
        <v>212</v>
      </c>
      <c r="E692" s="5">
        <v>25300</v>
      </c>
    </row>
    <row r="693" spans="1:5" ht="25.5">
      <c r="A693" s="123">
        <v>250133</v>
      </c>
      <c r="B693" s="128" t="s">
        <v>980</v>
      </c>
      <c r="C693" s="129" t="s">
        <v>1629</v>
      </c>
      <c r="D693" s="126" t="s">
        <v>212</v>
      </c>
      <c r="E693" s="5">
        <v>116300</v>
      </c>
    </row>
    <row r="694" spans="1:5" ht="25.5">
      <c r="A694" s="123">
        <v>250134</v>
      </c>
      <c r="B694" s="128" t="s">
        <v>981</v>
      </c>
      <c r="C694" s="129" t="s">
        <v>1630</v>
      </c>
      <c r="D694" s="126" t="s">
        <v>212</v>
      </c>
      <c r="E694" s="5">
        <v>129000</v>
      </c>
    </row>
    <row r="695" spans="1:5" ht="25.5">
      <c r="A695" s="123">
        <v>250135</v>
      </c>
      <c r="B695" s="128" t="s">
        <v>982</v>
      </c>
      <c r="C695" s="129" t="s">
        <v>1631</v>
      </c>
      <c r="D695" s="126" t="s">
        <v>212</v>
      </c>
      <c r="E695" s="5">
        <v>154200</v>
      </c>
    </row>
    <row r="696" spans="1:5" ht="12.75" customHeight="1">
      <c r="A696" s="248" t="s">
        <v>803</v>
      </c>
      <c r="B696" s="248"/>
      <c r="C696" s="248"/>
      <c r="D696" s="248"/>
      <c r="E696" s="248"/>
    </row>
    <row r="697" spans="1:5" ht="25.5">
      <c r="A697" s="9">
        <v>250232</v>
      </c>
      <c r="B697" s="17" t="s">
        <v>980</v>
      </c>
      <c r="C697" s="41" t="s">
        <v>804</v>
      </c>
      <c r="D697" s="3" t="s">
        <v>212</v>
      </c>
      <c r="E697" s="5">
        <v>89500</v>
      </c>
    </row>
    <row r="698" spans="1:5" ht="25.5">
      <c r="A698" s="9">
        <v>250233</v>
      </c>
      <c r="B698" s="17" t="s">
        <v>981</v>
      </c>
      <c r="C698" s="41" t="s">
        <v>805</v>
      </c>
      <c r="D698" s="3" t="s">
        <v>212</v>
      </c>
      <c r="E698" s="5">
        <v>103700</v>
      </c>
    </row>
    <row r="699" spans="1:5" ht="25.5">
      <c r="A699" s="9">
        <v>250234</v>
      </c>
      <c r="B699" s="17" t="s">
        <v>982</v>
      </c>
      <c r="C699" s="41" t="s">
        <v>806</v>
      </c>
      <c r="D699" s="3" t="s">
        <v>212</v>
      </c>
      <c r="E699" s="5">
        <v>120200</v>
      </c>
    </row>
    <row r="700" spans="1:9" ht="25.5">
      <c r="A700" s="9">
        <v>250235</v>
      </c>
      <c r="B700" s="17" t="s">
        <v>983</v>
      </c>
      <c r="C700" s="41" t="s">
        <v>807</v>
      </c>
      <c r="D700" s="3" t="s">
        <v>212</v>
      </c>
      <c r="E700" s="5">
        <v>190000</v>
      </c>
      <c r="G700" s="130"/>
      <c r="H700" s="130"/>
      <c r="I700" s="130"/>
    </row>
    <row r="701" spans="1:5" ht="12.75">
      <c r="A701" s="9">
        <v>250236</v>
      </c>
      <c r="B701" s="17" t="s">
        <v>190</v>
      </c>
      <c r="C701" s="121" t="s">
        <v>808</v>
      </c>
      <c r="D701" s="3" t="s">
        <v>212</v>
      </c>
      <c r="E701" s="5">
        <v>63250</v>
      </c>
    </row>
    <row r="702" spans="1:5" ht="12.75">
      <c r="A702" s="9">
        <v>250237</v>
      </c>
      <c r="B702" s="17" t="s">
        <v>1021</v>
      </c>
      <c r="C702" s="121" t="s">
        <v>809</v>
      </c>
      <c r="D702" s="3" t="s">
        <v>212</v>
      </c>
      <c r="E702" s="5">
        <v>57000</v>
      </c>
    </row>
    <row r="703" spans="1:5" ht="12.75" customHeight="1">
      <c r="A703" s="248" t="s">
        <v>810</v>
      </c>
      <c r="B703" s="248"/>
      <c r="C703" s="248"/>
      <c r="D703" s="248"/>
      <c r="E703" s="248"/>
    </row>
    <row r="704" spans="1:6" ht="25.5">
      <c r="A704" s="9">
        <v>250338</v>
      </c>
      <c r="B704" s="17" t="s">
        <v>1022</v>
      </c>
      <c r="C704" s="41" t="s">
        <v>813</v>
      </c>
      <c r="D704" s="3" t="s">
        <v>212</v>
      </c>
      <c r="E704" s="5">
        <v>76000</v>
      </c>
      <c r="F704" s="130"/>
    </row>
    <row r="705" spans="1:6" ht="25.5">
      <c r="A705" s="9">
        <v>250339</v>
      </c>
      <c r="B705" s="17" t="s">
        <v>1023</v>
      </c>
      <c r="C705" s="41" t="s">
        <v>814</v>
      </c>
      <c r="D705" s="3" t="s">
        <v>212</v>
      </c>
      <c r="E705" s="5">
        <v>95000</v>
      </c>
      <c r="F705" s="130"/>
    </row>
    <row r="706" spans="1:6" ht="25.5">
      <c r="A706" s="9">
        <v>250340</v>
      </c>
      <c r="B706" s="17" t="s">
        <v>1024</v>
      </c>
      <c r="C706" s="41" t="s">
        <v>815</v>
      </c>
      <c r="D706" s="3" t="s">
        <v>212</v>
      </c>
      <c r="E706" s="5">
        <v>114000</v>
      </c>
      <c r="F706" s="130"/>
    </row>
    <row r="707" spans="1:6" ht="12.75">
      <c r="A707" s="9">
        <v>250341</v>
      </c>
      <c r="B707" s="17" t="s">
        <v>1025</v>
      </c>
      <c r="C707" s="121" t="s">
        <v>816</v>
      </c>
      <c r="D707" s="3" t="s">
        <v>212</v>
      </c>
      <c r="E707" s="5">
        <v>139000</v>
      </c>
      <c r="F707" s="130"/>
    </row>
    <row r="708" spans="1:6" ht="12.75">
      <c r="A708" s="9">
        <v>250342</v>
      </c>
      <c r="B708" s="17" t="s">
        <v>1026</v>
      </c>
      <c r="C708" s="41" t="s">
        <v>817</v>
      </c>
      <c r="D708" s="3" t="s">
        <v>212</v>
      </c>
      <c r="E708" s="5">
        <v>151800</v>
      </c>
      <c r="F708" s="130"/>
    </row>
    <row r="709" spans="1:6" ht="12.75">
      <c r="A709" s="9">
        <v>250343</v>
      </c>
      <c r="B709" s="17" t="s">
        <v>1027</v>
      </c>
      <c r="C709" s="41" t="s">
        <v>818</v>
      </c>
      <c r="D709" s="3" t="s">
        <v>212</v>
      </c>
      <c r="E709" s="5">
        <v>190000</v>
      </c>
      <c r="F709" s="130"/>
    </row>
    <row r="710" spans="1:6" ht="12.75">
      <c r="A710" s="9">
        <v>250344</v>
      </c>
      <c r="B710" s="17" t="s">
        <v>1028</v>
      </c>
      <c r="C710" s="41" t="s">
        <v>819</v>
      </c>
      <c r="D710" s="3" t="s">
        <v>212</v>
      </c>
      <c r="E710" s="5">
        <v>253000</v>
      </c>
      <c r="F710" s="130"/>
    </row>
    <row r="711" spans="1:6" ht="25.5">
      <c r="A711" s="9">
        <v>250345</v>
      </c>
      <c r="B711" s="17" t="s">
        <v>1029</v>
      </c>
      <c r="C711" s="41" t="s">
        <v>820</v>
      </c>
      <c r="D711" s="3" t="s">
        <v>212</v>
      </c>
      <c r="E711" s="5">
        <v>177100</v>
      </c>
      <c r="F711" s="130"/>
    </row>
    <row r="712" spans="1:6" ht="25.5">
      <c r="A712" s="9">
        <v>250346</v>
      </c>
      <c r="B712" s="17" t="s">
        <v>1030</v>
      </c>
      <c r="C712" s="41" t="s">
        <v>821</v>
      </c>
      <c r="D712" s="3" t="s">
        <v>212</v>
      </c>
      <c r="E712" s="5">
        <v>227700</v>
      </c>
      <c r="F712" s="130"/>
    </row>
    <row r="713" spans="1:6" ht="25.5">
      <c r="A713" s="9">
        <v>250347</v>
      </c>
      <c r="B713" s="17" t="s">
        <v>1031</v>
      </c>
      <c r="C713" s="41" t="s">
        <v>822</v>
      </c>
      <c r="D713" s="3" t="s">
        <v>212</v>
      </c>
      <c r="E713" s="5">
        <v>291000</v>
      </c>
      <c r="F713" s="130"/>
    </row>
    <row r="714" spans="1:6" ht="12.75">
      <c r="A714" s="9">
        <v>250348</v>
      </c>
      <c r="B714" s="19" t="s">
        <v>976</v>
      </c>
      <c r="C714" s="41" t="s">
        <v>823</v>
      </c>
      <c r="D714" s="3" t="s">
        <v>212</v>
      </c>
      <c r="E714" s="5">
        <v>82300</v>
      </c>
      <c r="F714" s="130"/>
    </row>
    <row r="715" spans="1:6" ht="12.75">
      <c r="A715" s="9">
        <v>250349</v>
      </c>
      <c r="B715" s="101" t="s">
        <v>977</v>
      </c>
      <c r="C715" s="41" t="s">
        <v>824</v>
      </c>
      <c r="D715" s="3" t="s">
        <v>212</v>
      </c>
      <c r="E715" s="5">
        <v>107525</v>
      </c>
      <c r="F715" s="130"/>
    </row>
    <row r="716" spans="1:6" ht="25.5">
      <c r="A716" s="9">
        <v>250349</v>
      </c>
      <c r="B716" s="134" t="s">
        <v>1971</v>
      </c>
      <c r="C716" s="135" t="s">
        <v>1972</v>
      </c>
      <c r="D716" s="126" t="s">
        <v>212</v>
      </c>
      <c r="E716" s="5">
        <v>110000</v>
      </c>
      <c r="F716" s="130"/>
    </row>
    <row r="717" spans="1:6" ht="12.75">
      <c r="A717" s="9">
        <v>250350</v>
      </c>
      <c r="B717" s="101" t="s">
        <v>978</v>
      </c>
      <c r="C717" s="41" t="s">
        <v>825</v>
      </c>
      <c r="D717" s="3" t="s">
        <v>212</v>
      </c>
      <c r="E717" s="5">
        <v>133000</v>
      </c>
      <c r="F717" s="130"/>
    </row>
    <row r="718" spans="1:5" ht="12.75">
      <c r="A718" s="248" t="s">
        <v>827</v>
      </c>
      <c r="B718" s="248"/>
      <c r="C718" s="248"/>
      <c r="D718" s="248"/>
      <c r="E718" s="248"/>
    </row>
    <row r="719" spans="1:6" ht="25.5">
      <c r="A719" s="9">
        <v>250452</v>
      </c>
      <c r="B719" s="17" t="s">
        <v>1032</v>
      </c>
      <c r="C719" s="41" t="s">
        <v>828</v>
      </c>
      <c r="D719" s="3" t="s">
        <v>212</v>
      </c>
      <c r="E719" s="120">
        <v>264500</v>
      </c>
      <c r="F719" s="130"/>
    </row>
    <row r="720" spans="1:5" ht="25.5">
      <c r="A720" s="9">
        <v>250453</v>
      </c>
      <c r="B720" s="17" t="s">
        <v>1033</v>
      </c>
      <c r="C720" s="41" t="s">
        <v>829</v>
      </c>
      <c r="D720" s="3" t="s">
        <v>212</v>
      </c>
      <c r="E720" s="120">
        <v>483000</v>
      </c>
    </row>
    <row r="721" spans="1:5" ht="12.75">
      <c r="A721" s="248" t="s">
        <v>830</v>
      </c>
      <c r="B721" s="248"/>
      <c r="C721" s="248"/>
      <c r="D721" s="248"/>
      <c r="E721" s="248"/>
    </row>
    <row r="722" spans="1:5" ht="12.75">
      <c r="A722" s="9">
        <v>250554</v>
      </c>
      <c r="B722" s="103" t="s">
        <v>1008</v>
      </c>
      <c r="C722" s="41" t="s">
        <v>833</v>
      </c>
      <c r="D722" s="3" t="s">
        <v>212</v>
      </c>
      <c r="E722" s="5">
        <v>72100</v>
      </c>
    </row>
    <row r="723" spans="1:5" ht="12.75">
      <c r="A723" s="9">
        <v>250555</v>
      </c>
      <c r="B723" s="103" t="s">
        <v>1009</v>
      </c>
      <c r="C723" s="41" t="s">
        <v>832</v>
      </c>
      <c r="D723" s="3" t="s">
        <v>212</v>
      </c>
      <c r="E723" s="5">
        <v>76000</v>
      </c>
    </row>
    <row r="724" spans="1:5" ht="12.75">
      <c r="A724" s="9">
        <v>250556</v>
      </c>
      <c r="B724" s="103" t="s">
        <v>1010</v>
      </c>
      <c r="C724" s="41" t="s">
        <v>831</v>
      </c>
      <c r="D724" s="3" t="s">
        <v>212</v>
      </c>
      <c r="E724" s="5">
        <v>76000</v>
      </c>
    </row>
    <row r="725" spans="1:5" ht="25.5">
      <c r="A725" s="9">
        <v>250557</v>
      </c>
      <c r="B725" s="103" t="s">
        <v>1011</v>
      </c>
      <c r="C725" s="41" t="s">
        <v>1019</v>
      </c>
      <c r="D725" s="3" t="s">
        <v>212</v>
      </c>
      <c r="E725" s="5">
        <v>49335</v>
      </c>
    </row>
    <row r="726" spans="1:7" ht="25.5">
      <c r="A726" s="9">
        <v>250558</v>
      </c>
      <c r="B726" s="103" t="s">
        <v>1012</v>
      </c>
      <c r="C726" s="41" t="s">
        <v>1015</v>
      </c>
      <c r="D726" s="3" t="s">
        <v>212</v>
      </c>
      <c r="E726" s="5">
        <v>57000</v>
      </c>
      <c r="G726" s="130"/>
    </row>
    <row r="727" spans="1:7" ht="25.5">
      <c r="A727" s="9">
        <v>250559</v>
      </c>
      <c r="B727" s="103" t="s">
        <v>1013</v>
      </c>
      <c r="C727" s="41" t="s">
        <v>1016</v>
      </c>
      <c r="D727" s="3" t="s">
        <v>212</v>
      </c>
      <c r="E727" s="5">
        <v>63250</v>
      </c>
      <c r="G727" s="130"/>
    </row>
    <row r="728" spans="1:7" ht="25.5">
      <c r="A728" s="9">
        <v>250560</v>
      </c>
      <c r="B728" s="103" t="s">
        <v>1014</v>
      </c>
      <c r="C728" s="41" t="s">
        <v>1017</v>
      </c>
      <c r="D728" s="3" t="s">
        <v>212</v>
      </c>
      <c r="E728" s="5">
        <v>76500</v>
      </c>
      <c r="G728" s="130"/>
    </row>
    <row r="729" spans="1:7" ht="25.5">
      <c r="A729" s="9">
        <v>250561</v>
      </c>
      <c r="B729" s="103" t="s">
        <v>1020</v>
      </c>
      <c r="C729" s="41" t="s">
        <v>1018</v>
      </c>
      <c r="D729" s="3" t="s">
        <v>212</v>
      </c>
      <c r="E729" s="5">
        <v>69600</v>
      </c>
      <c r="G729" s="130"/>
    </row>
    <row r="730" spans="1:7" ht="12.75">
      <c r="A730" s="248" t="s">
        <v>834</v>
      </c>
      <c r="B730" s="248"/>
      <c r="C730" s="248"/>
      <c r="D730" s="248"/>
      <c r="E730" s="248"/>
      <c r="G730" s="130"/>
    </row>
    <row r="731" spans="1:5" ht="12.75" customHeight="1">
      <c r="A731" s="9">
        <v>250662</v>
      </c>
      <c r="B731" s="97" t="s">
        <v>999</v>
      </c>
      <c r="C731" s="41" t="s">
        <v>836</v>
      </c>
      <c r="D731" s="3" t="s">
        <v>212</v>
      </c>
      <c r="E731" s="5">
        <v>20300</v>
      </c>
    </row>
    <row r="732" spans="1:5" ht="12.75" customHeight="1">
      <c r="A732" s="9">
        <v>250663</v>
      </c>
      <c r="B732" s="19" t="s">
        <v>992</v>
      </c>
      <c r="C732" s="41" t="s">
        <v>839</v>
      </c>
      <c r="D732" s="3" t="s">
        <v>212</v>
      </c>
      <c r="E732" s="5">
        <v>53200</v>
      </c>
    </row>
    <row r="733" spans="1:5" ht="12.75" customHeight="1">
      <c r="A733" s="9">
        <v>250664</v>
      </c>
      <c r="B733" s="19" t="s">
        <v>993</v>
      </c>
      <c r="C733" s="41" t="s">
        <v>838</v>
      </c>
      <c r="D733" s="3" t="s">
        <v>212</v>
      </c>
      <c r="E733" s="5">
        <v>75900</v>
      </c>
    </row>
    <row r="734" spans="1:9" ht="25.5">
      <c r="A734" s="9">
        <v>250665</v>
      </c>
      <c r="B734" s="19" t="s">
        <v>998</v>
      </c>
      <c r="C734" s="41" t="s">
        <v>837</v>
      </c>
      <c r="D734" s="3" t="s">
        <v>212</v>
      </c>
      <c r="E734" s="5">
        <v>101200</v>
      </c>
      <c r="G734" s="130"/>
      <c r="H734" s="130"/>
      <c r="I734" s="130"/>
    </row>
    <row r="735" spans="1:9" ht="12.75">
      <c r="A735" s="9">
        <v>250666</v>
      </c>
      <c r="B735" s="19" t="s">
        <v>994</v>
      </c>
      <c r="C735" s="41" t="s">
        <v>843</v>
      </c>
      <c r="D735" s="3" t="s">
        <v>212</v>
      </c>
      <c r="E735" s="5">
        <v>44275</v>
      </c>
      <c r="G735" s="130"/>
      <c r="H735" s="130"/>
      <c r="I735" s="130"/>
    </row>
    <row r="736" spans="1:9" ht="12.75">
      <c r="A736" s="9">
        <v>250667</v>
      </c>
      <c r="B736" s="101" t="s">
        <v>995</v>
      </c>
      <c r="C736" s="41" t="s">
        <v>842</v>
      </c>
      <c r="D736" s="3" t="s">
        <v>212</v>
      </c>
      <c r="E736" s="5">
        <v>31000</v>
      </c>
      <c r="G736" s="130"/>
      <c r="H736" s="130"/>
      <c r="I736" s="130"/>
    </row>
    <row r="737" spans="1:9" ht="12.75">
      <c r="A737" s="9">
        <v>250668</v>
      </c>
      <c r="B737" s="19" t="s">
        <v>996</v>
      </c>
      <c r="C737" s="41" t="s">
        <v>841</v>
      </c>
      <c r="D737" s="3" t="s">
        <v>212</v>
      </c>
      <c r="E737" s="5">
        <v>38000</v>
      </c>
      <c r="G737" s="130"/>
      <c r="H737" s="130"/>
      <c r="I737" s="130"/>
    </row>
    <row r="738" spans="1:9" ht="12.75">
      <c r="A738" s="9">
        <v>250669</v>
      </c>
      <c r="B738" s="19" t="s">
        <v>997</v>
      </c>
      <c r="C738" s="41" t="s">
        <v>840</v>
      </c>
      <c r="D738" s="3" t="s">
        <v>212</v>
      </c>
      <c r="E738" s="5">
        <v>33000</v>
      </c>
      <c r="G738" s="130"/>
      <c r="H738" s="130"/>
      <c r="I738" s="130"/>
    </row>
    <row r="739" spans="1:9" ht="12.75">
      <c r="A739" s="9">
        <v>250670</v>
      </c>
      <c r="B739" s="19" t="s">
        <v>973</v>
      </c>
      <c r="C739" s="41" t="s">
        <v>835</v>
      </c>
      <c r="D739" s="3" t="s">
        <v>212</v>
      </c>
      <c r="E739" s="5">
        <v>34200</v>
      </c>
      <c r="G739" s="130"/>
      <c r="H739" s="130"/>
      <c r="I739" s="130"/>
    </row>
    <row r="740" spans="1:9" ht="12.75">
      <c r="A740" s="248" t="s">
        <v>844</v>
      </c>
      <c r="B740" s="248"/>
      <c r="C740" s="248"/>
      <c r="D740" s="248"/>
      <c r="E740" s="248"/>
      <c r="G740" s="130"/>
      <c r="H740" s="130"/>
      <c r="I740" s="130"/>
    </row>
    <row r="741" spans="1:5" ht="12.75">
      <c r="A741" s="9">
        <v>250771</v>
      </c>
      <c r="B741" s="19" t="s">
        <v>1065</v>
      </c>
      <c r="C741" s="41" t="s">
        <v>851</v>
      </c>
      <c r="D741" s="3" t="s">
        <v>212</v>
      </c>
      <c r="E741" s="5">
        <v>55660</v>
      </c>
    </row>
    <row r="742" spans="1:10" ht="12.75">
      <c r="A742" s="9">
        <v>250772</v>
      </c>
      <c r="B742" s="19" t="s">
        <v>1073</v>
      </c>
      <c r="C742" s="41" t="s">
        <v>850</v>
      </c>
      <c r="D742" s="3" t="s">
        <v>212</v>
      </c>
      <c r="E742" s="5">
        <v>34500</v>
      </c>
      <c r="G742" s="130"/>
      <c r="H742" s="130"/>
      <c r="I742" s="130"/>
      <c r="J742" s="130"/>
    </row>
    <row r="743" spans="1:10" ht="25.5">
      <c r="A743" s="9">
        <v>250773</v>
      </c>
      <c r="B743" s="19" t="s">
        <v>1074</v>
      </c>
      <c r="C743" s="41" t="s">
        <v>849</v>
      </c>
      <c r="D743" s="3" t="s">
        <v>212</v>
      </c>
      <c r="E743" s="5">
        <v>63250</v>
      </c>
      <c r="G743" s="130"/>
      <c r="H743" s="130"/>
      <c r="I743" s="130"/>
      <c r="J743" s="130"/>
    </row>
    <row r="744" spans="1:10" ht="12.75">
      <c r="A744" s="9">
        <v>250774</v>
      </c>
      <c r="B744" s="19" t="s">
        <v>1069</v>
      </c>
      <c r="C744" s="41" t="s">
        <v>848</v>
      </c>
      <c r="D744" s="3" t="s">
        <v>212</v>
      </c>
      <c r="E744" s="5">
        <v>38000</v>
      </c>
      <c r="G744" s="130"/>
      <c r="H744" s="130"/>
      <c r="I744" s="130"/>
      <c r="J744" s="130"/>
    </row>
    <row r="745" spans="1:10" ht="25.5">
      <c r="A745" s="9">
        <v>250775</v>
      </c>
      <c r="B745" s="19" t="s">
        <v>1070</v>
      </c>
      <c r="C745" s="41" t="s">
        <v>847</v>
      </c>
      <c r="D745" s="3" t="s">
        <v>212</v>
      </c>
      <c r="E745" s="5">
        <v>83200</v>
      </c>
      <c r="G745" s="130"/>
      <c r="H745" s="130"/>
      <c r="I745" s="130"/>
      <c r="J745" s="130"/>
    </row>
    <row r="746" spans="1:10" ht="12.75">
      <c r="A746" s="9">
        <v>250776</v>
      </c>
      <c r="B746" s="19" t="s">
        <v>1071</v>
      </c>
      <c r="C746" s="41" t="s">
        <v>846</v>
      </c>
      <c r="D746" s="3" t="s">
        <v>212</v>
      </c>
      <c r="E746" s="5">
        <v>11400</v>
      </c>
      <c r="G746" s="130"/>
      <c r="H746" s="130"/>
      <c r="I746" s="130"/>
      <c r="J746" s="130"/>
    </row>
    <row r="747" spans="1:10" ht="12.75">
      <c r="A747" s="9">
        <v>250777</v>
      </c>
      <c r="B747" s="19" t="s">
        <v>1072</v>
      </c>
      <c r="C747" s="41" t="s">
        <v>845</v>
      </c>
      <c r="D747" s="3" t="s">
        <v>212</v>
      </c>
      <c r="E747" s="5">
        <v>70000</v>
      </c>
      <c r="G747" s="130"/>
      <c r="H747" s="130"/>
      <c r="I747" s="130"/>
      <c r="J747" s="130"/>
    </row>
    <row r="748" spans="1:10" ht="12.75">
      <c r="A748" s="248" t="s">
        <v>852</v>
      </c>
      <c r="B748" s="248"/>
      <c r="C748" s="248"/>
      <c r="D748" s="248"/>
      <c r="E748" s="248"/>
      <c r="G748" s="130"/>
      <c r="H748" s="130"/>
      <c r="I748" s="130"/>
      <c r="J748" s="130"/>
    </row>
    <row r="749" spans="1:5" ht="12.75">
      <c r="A749" s="9">
        <v>250878</v>
      </c>
      <c r="B749" s="101" t="s">
        <v>1034</v>
      </c>
      <c r="C749" s="138" t="s">
        <v>854</v>
      </c>
      <c r="D749" s="3" t="s">
        <v>212</v>
      </c>
      <c r="E749" s="5">
        <v>52000</v>
      </c>
    </row>
    <row r="750" spans="1:5" ht="25.5">
      <c r="A750" s="9">
        <v>250879</v>
      </c>
      <c r="B750" s="101" t="s">
        <v>1038</v>
      </c>
      <c r="C750" s="138" t="s">
        <v>861</v>
      </c>
      <c r="D750" s="3" t="s">
        <v>212</v>
      </c>
      <c r="E750" s="5">
        <v>120200</v>
      </c>
    </row>
    <row r="751" spans="1:5" ht="25.5">
      <c r="A751" s="9">
        <v>250880</v>
      </c>
      <c r="B751" s="101" t="s">
        <v>1039</v>
      </c>
      <c r="C751" s="138" t="s">
        <v>860</v>
      </c>
      <c r="D751" s="3" t="s">
        <v>212</v>
      </c>
      <c r="E751" s="5">
        <v>86020</v>
      </c>
    </row>
    <row r="752" spans="1:5" ht="25.5">
      <c r="A752" s="9">
        <v>250881</v>
      </c>
      <c r="B752" s="101" t="s">
        <v>1040</v>
      </c>
      <c r="C752" s="138" t="s">
        <v>859</v>
      </c>
      <c r="D752" s="3" t="s">
        <v>212</v>
      </c>
      <c r="E752" s="5">
        <v>50600</v>
      </c>
    </row>
    <row r="753" spans="1:5" ht="12.75">
      <c r="A753" s="9">
        <v>250882</v>
      </c>
      <c r="B753" s="19" t="s">
        <v>1053</v>
      </c>
      <c r="C753" s="138" t="s">
        <v>876</v>
      </c>
      <c r="D753" s="3" t="s">
        <v>212</v>
      </c>
      <c r="E753" s="5">
        <v>114000</v>
      </c>
    </row>
    <row r="754" spans="1:5" ht="15" customHeight="1">
      <c r="A754" s="9">
        <v>250883</v>
      </c>
      <c r="B754" s="19" t="s">
        <v>1054</v>
      </c>
      <c r="C754" s="138" t="s">
        <v>875</v>
      </c>
      <c r="D754" s="3" t="s">
        <v>212</v>
      </c>
      <c r="E754" s="5">
        <v>151800</v>
      </c>
    </row>
    <row r="755" spans="1:10" ht="12.75">
      <c r="A755" s="9">
        <v>250884</v>
      </c>
      <c r="B755" s="19" t="s">
        <v>1055</v>
      </c>
      <c r="C755" s="138" t="s">
        <v>874</v>
      </c>
      <c r="D755" s="3" t="s">
        <v>212</v>
      </c>
      <c r="E755" s="5">
        <v>190750</v>
      </c>
      <c r="G755" s="130"/>
      <c r="H755" s="130"/>
      <c r="I755" s="130"/>
      <c r="J755" s="130"/>
    </row>
    <row r="756" spans="1:10" ht="25.5">
      <c r="A756" s="9">
        <v>250885</v>
      </c>
      <c r="B756" s="19" t="s">
        <v>1056</v>
      </c>
      <c r="C756" s="138" t="s">
        <v>868</v>
      </c>
      <c r="D756" s="3" t="s">
        <v>212</v>
      </c>
      <c r="E756" s="5">
        <v>190750</v>
      </c>
      <c r="G756" s="130"/>
      <c r="H756" s="130"/>
      <c r="I756" s="130"/>
      <c r="J756" s="130"/>
    </row>
    <row r="757" spans="1:10" ht="25.5">
      <c r="A757" s="9">
        <v>250886</v>
      </c>
      <c r="B757" s="19" t="s">
        <v>1057</v>
      </c>
      <c r="C757" s="138" t="s">
        <v>867</v>
      </c>
      <c r="D757" s="3" t="s">
        <v>212</v>
      </c>
      <c r="E757" s="5">
        <v>227700</v>
      </c>
      <c r="G757" s="130"/>
      <c r="H757" s="130"/>
      <c r="I757" s="130"/>
      <c r="J757" s="130"/>
    </row>
    <row r="758" spans="1:10" ht="25.5">
      <c r="A758" s="9">
        <v>250887</v>
      </c>
      <c r="B758" s="19" t="s">
        <v>1058</v>
      </c>
      <c r="C758" s="138" t="s">
        <v>866</v>
      </c>
      <c r="D758" s="3" t="s">
        <v>212</v>
      </c>
      <c r="E758" s="5">
        <v>278300</v>
      </c>
      <c r="G758" s="130"/>
      <c r="H758" s="130"/>
      <c r="I758" s="130"/>
      <c r="J758" s="130"/>
    </row>
    <row r="759" spans="1:10" ht="12.75">
      <c r="A759" s="9">
        <v>250888</v>
      </c>
      <c r="B759" s="19" t="s">
        <v>1059</v>
      </c>
      <c r="C759" s="138" t="s">
        <v>865</v>
      </c>
      <c r="D759" s="3" t="s">
        <v>212</v>
      </c>
      <c r="E759" s="5">
        <v>38000</v>
      </c>
      <c r="G759" s="130"/>
      <c r="H759" s="130"/>
      <c r="I759" s="130"/>
      <c r="J759" s="130"/>
    </row>
    <row r="760" spans="1:10" ht="12.75">
      <c r="A760" s="9">
        <v>250889</v>
      </c>
      <c r="B760" s="101" t="s">
        <v>1042</v>
      </c>
      <c r="C760" s="138" t="s">
        <v>879</v>
      </c>
      <c r="D760" s="3" t="s">
        <v>212</v>
      </c>
      <c r="E760" s="5">
        <v>70000</v>
      </c>
      <c r="G760" s="130"/>
      <c r="H760" s="130"/>
      <c r="I760" s="130"/>
      <c r="J760" s="130"/>
    </row>
    <row r="761" spans="1:10" ht="15" customHeight="1">
      <c r="A761" s="9">
        <v>250890</v>
      </c>
      <c r="B761" s="101" t="s">
        <v>1043</v>
      </c>
      <c r="C761" s="138" t="s">
        <v>878</v>
      </c>
      <c r="D761" s="3" t="s">
        <v>212</v>
      </c>
      <c r="E761" s="5">
        <v>21500</v>
      </c>
      <c r="G761" s="130"/>
      <c r="H761" s="130"/>
      <c r="I761" s="130"/>
      <c r="J761" s="130"/>
    </row>
    <row r="762" spans="1:10" ht="12.75">
      <c r="A762" s="9">
        <v>250891</v>
      </c>
      <c r="B762" s="101" t="s">
        <v>1044</v>
      </c>
      <c r="C762" s="138" t="s">
        <v>877</v>
      </c>
      <c r="D762" s="3" t="s">
        <v>212</v>
      </c>
      <c r="E762" s="5">
        <v>31600</v>
      </c>
      <c r="G762" s="130"/>
      <c r="H762" s="130"/>
      <c r="I762" s="130"/>
      <c r="J762" s="130"/>
    </row>
    <row r="763" spans="1:10" ht="12.75">
      <c r="A763" s="9">
        <v>250892</v>
      </c>
      <c r="B763" s="101" t="s">
        <v>1045</v>
      </c>
      <c r="C763" s="138" t="s">
        <v>858</v>
      </c>
      <c r="D763" s="3" t="s">
        <v>212</v>
      </c>
      <c r="E763" s="5">
        <v>70000</v>
      </c>
      <c r="G763" s="130"/>
      <c r="H763" s="130"/>
      <c r="I763" s="130"/>
      <c r="J763" s="130"/>
    </row>
    <row r="764" spans="1:10" ht="12.75">
      <c r="A764" s="9">
        <v>250893</v>
      </c>
      <c r="B764" s="101" t="s">
        <v>1046</v>
      </c>
      <c r="C764" s="138" t="s">
        <v>853</v>
      </c>
      <c r="D764" s="3" t="s">
        <v>212</v>
      </c>
      <c r="E764" s="5">
        <v>45000</v>
      </c>
      <c r="G764" s="130"/>
      <c r="H764" s="130"/>
      <c r="I764" s="130"/>
      <c r="J764" s="130"/>
    </row>
    <row r="765" spans="1:10" ht="25.5">
      <c r="A765" s="9">
        <v>250894</v>
      </c>
      <c r="B765" s="19" t="s">
        <v>1047</v>
      </c>
      <c r="C765" s="138" t="s">
        <v>873</v>
      </c>
      <c r="D765" s="3" t="s">
        <v>212</v>
      </c>
      <c r="E765" s="5">
        <v>38000</v>
      </c>
      <c r="G765" s="130"/>
      <c r="H765" s="130"/>
      <c r="I765" s="130"/>
      <c r="J765" s="130"/>
    </row>
    <row r="766" spans="1:10" ht="25.5">
      <c r="A766" s="9">
        <v>250895</v>
      </c>
      <c r="B766" s="19" t="s">
        <v>1048</v>
      </c>
      <c r="C766" s="138" t="s">
        <v>872</v>
      </c>
      <c r="D766" s="3" t="s">
        <v>212</v>
      </c>
      <c r="E766" s="5">
        <v>45500</v>
      </c>
      <c r="G766" s="130"/>
      <c r="H766" s="130"/>
      <c r="I766" s="130"/>
      <c r="J766" s="130"/>
    </row>
    <row r="767" spans="1:10" ht="25.5">
      <c r="A767" s="9">
        <v>250896</v>
      </c>
      <c r="B767" s="19" t="s">
        <v>1049</v>
      </c>
      <c r="C767" s="138" t="s">
        <v>871</v>
      </c>
      <c r="D767" s="3" t="s">
        <v>212</v>
      </c>
      <c r="E767" s="5">
        <v>53200</v>
      </c>
      <c r="G767" s="130"/>
      <c r="H767" s="130"/>
      <c r="I767" s="130"/>
      <c r="J767" s="130"/>
    </row>
    <row r="768" spans="1:10" ht="25.5">
      <c r="A768" s="9">
        <v>250897</v>
      </c>
      <c r="B768" s="19" t="s">
        <v>1050</v>
      </c>
      <c r="C768" s="138" t="s">
        <v>857</v>
      </c>
      <c r="D768" s="3" t="s">
        <v>212</v>
      </c>
      <c r="E768" s="5">
        <v>151800</v>
      </c>
      <c r="G768" s="130"/>
      <c r="H768" s="130"/>
      <c r="I768" s="130"/>
      <c r="J768" s="130"/>
    </row>
    <row r="769" spans="1:10" ht="25.5">
      <c r="A769" s="9">
        <v>250898</v>
      </c>
      <c r="B769" s="101" t="s">
        <v>1051</v>
      </c>
      <c r="C769" s="138" t="s">
        <v>856</v>
      </c>
      <c r="D769" s="3" t="s">
        <v>212</v>
      </c>
      <c r="E769" s="5">
        <v>76000</v>
      </c>
      <c r="G769" s="130"/>
      <c r="H769" s="130"/>
      <c r="I769" s="130"/>
      <c r="J769" s="130"/>
    </row>
    <row r="770" spans="1:10" ht="25.5">
      <c r="A770" s="9">
        <v>250899</v>
      </c>
      <c r="B770" s="101" t="s">
        <v>1052</v>
      </c>
      <c r="C770" s="138" t="s">
        <v>855</v>
      </c>
      <c r="D770" s="3" t="s">
        <v>212</v>
      </c>
      <c r="E770" s="5">
        <v>50600</v>
      </c>
      <c r="G770" s="130"/>
      <c r="H770" s="130"/>
      <c r="I770" s="130"/>
      <c r="J770" s="130"/>
    </row>
    <row r="771" spans="1:10" ht="12.75">
      <c r="A771" s="9">
        <v>250900</v>
      </c>
      <c r="B771" s="101" t="s">
        <v>1037</v>
      </c>
      <c r="C771" s="138" t="s">
        <v>870</v>
      </c>
      <c r="D771" s="3" t="s">
        <v>212</v>
      </c>
      <c r="E771" s="5">
        <v>19000</v>
      </c>
      <c r="G771" s="130"/>
      <c r="H771" s="130"/>
      <c r="I771" s="130"/>
      <c r="J771" s="130"/>
    </row>
    <row r="772" spans="1:10" ht="12.75">
      <c r="A772" s="9">
        <v>250901</v>
      </c>
      <c r="B772" s="19" t="s">
        <v>1041</v>
      </c>
      <c r="C772" s="138" t="s">
        <v>869</v>
      </c>
      <c r="D772" s="3" t="s">
        <v>212</v>
      </c>
      <c r="E772" s="5">
        <v>32000</v>
      </c>
      <c r="G772" s="130"/>
      <c r="H772" s="130"/>
      <c r="I772" s="130"/>
      <c r="J772" s="130"/>
    </row>
    <row r="773" spans="1:10" ht="12.75">
      <c r="A773" s="9">
        <v>250902</v>
      </c>
      <c r="B773" s="97" t="s">
        <v>1066</v>
      </c>
      <c r="C773" s="138" t="s">
        <v>864</v>
      </c>
      <c r="D773" s="3" t="s">
        <v>212</v>
      </c>
      <c r="E773" s="5">
        <v>44200</v>
      </c>
      <c r="G773" s="130"/>
      <c r="H773" s="130"/>
      <c r="I773" s="130"/>
      <c r="J773" s="130"/>
    </row>
    <row r="774" spans="1:10" ht="12.75">
      <c r="A774" s="9">
        <v>250903</v>
      </c>
      <c r="B774" s="97" t="s">
        <v>1067</v>
      </c>
      <c r="C774" s="138" t="s">
        <v>863</v>
      </c>
      <c r="D774" s="3" t="s">
        <v>212</v>
      </c>
      <c r="E774" s="5">
        <v>20300</v>
      </c>
      <c r="G774" s="130"/>
      <c r="H774" s="130"/>
      <c r="I774" s="130"/>
      <c r="J774" s="130"/>
    </row>
    <row r="775" spans="1:10" ht="12.75">
      <c r="A775" s="9">
        <v>250904</v>
      </c>
      <c r="B775" s="97" t="s">
        <v>1068</v>
      </c>
      <c r="C775" s="138" t="s">
        <v>862</v>
      </c>
      <c r="D775" s="3" t="s">
        <v>212</v>
      </c>
      <c r="E775" s="5">
        <v>25300</v>
      </c>
      <c r="G775" s="130"/>
      <c r="H775" s="130"/>
      <c r="I775" s="130"/>
      <c r="J775" s="130"/>
    </row>
    <row r="776" spans="1:10" ht="15" customHeight="1">
      <c r="A776" s="247" t="s">
        <v>880</v>
      </c>
      <c r="B776" s="247"/>
      <c r="C776" s="247"/>
      <c r="D776" s="247"/>
      <c r="E776" s="247"/>
      <c r="F776" s="130"/>
      <c r="G776" s="130"/>
      <c r="H776" s="130"/>
      <c r="I776" s="130"/>
      <c r="J776" s="130"/>
    </row>
    <row r="777" spans="1:10" ht="12.75" customHeight="1">
      <c r="A777" s="20">
        <v>251005</v>
      </c>
      <c r="B777" s="19" t="s">
        <v>1079</v>
      </c>
      <c r="C777" s="41" t="s">
        <v>1064</v>
      </c>
      <c r="D777" s="3" t="s">
        <v>212</v>
      </c>
      <c r="E777" s="50">
        <v>127</v>
      </c>
      <c r="F777" s="139"/>
      <c r="G777" s="130"/>
      <c r="H777" s="130"/>
      <c r="I777" s="130"/>
      <c r="J777" s="130"/>
    </row>
    <row r="778" spans="1:10" ht="25.5">
      <c r="A778" s="20">
        <v>251006</v>
      </c>
      <c r="B778" s="101" t="s">
        <v>1075</v>
      </c>
      <c r="C778" s="41" t="s">
        <v>1061</v>
      </c>
      <c r="D778" s="3" t="s">
        <v>212</v>
      </c>
      <c r="E778" s="50">
        <v>178</v>
      </c>
      <c r="F778" s="139"/>
      <c r="G778" s="139"/>
      <c r="H778" s="139"/>
      <c r="I778" s="139"/>
      <c r="J778" s="139"/>
    </row>
    <row r="779" spans="1:10" ht="12.75">
      <c r="A779" s="20">
        <v>251007</v>
      </c>
      <c r="B779" s="101" t="s">
        <v>1076</v>
      </c>
      <c r="C779" s="41" t="s">
        <v>1060</v>
      </c>
      <c r="D779" s="3" t="s">
        <v>212</v>
      </c>
      <c r="E779" s="50">
        <v>140</v>
      </c>
      <c r="F779" s="139"/>
      <c r="G779" s="139"/>
      <c r="H779" s="139"/>
      <c r="I779" s="139"/>
      <c r="J779" s="139"/>
    </row>
    <row r="780" spans="1:10" ht="12.75">
      <c r="A780" s="20">
        <v>250008</v>
      </c>
      <c r="B780" s="101" t="s">
        <v>1077</v>
      </c>
      <c r="C780" s="41" t="s">
        <v>1062</v>
      </c>
      <c r="D780" s="3" t="s">
        <v>212</v>
      </c>
      <c r="E780" s="50">
        <v>230</v>
      </c>
      <c r="F780" s="139"/>
      <c r="G780" s="139"/>
      <c r="H780" s="139"/>
      <c r="I780" s="139"/>
      <c r="J780" s="139"/>
    </row>
    <row r="781" spans="1:10" ht="12.75">
      <c r="A781" s="20">
        <v>251009</v>
      </c>
      <c r="B781" s="101" t="s">
        <v>1078</v>
      </c>
      <c r="C781" s="41" t="s">
        <v>1063</v>
      </c>
      <c r="D781" s="3" t="s">
        <v>212</v>
      </c>
      <c r="E781" s="50">
        <v>320</v>
      </c>
      <c r="F781" s="139"/>
      <c r="G781" s="139"/>
      <c r="H781" s="139"/>
      <c r="I781" s="139"/>
      <c r="J781" s="139"/>
    </row>
    <row r="782" spans="1:10" ht="12.75">
      <c r="A782" s="247" t="s">
        <v>881</v>
      </c>
      <c r="B782" s="247"/>
      <c r="C782" s="247"/>
      <c r="D782" s="247"/>
      <c r="E782" s="247"/>
      <c r="F782" s="139"/>
      <c r="G782" s="139"/>
      <c r="H782" s="139"/>
      <c r="I782" s="139"/>
      <c r="J782" s="139"/>
    </row>
    <row r="783" spans="1:10" ht="12.75">
      <c r="A783" s="247" t="s">
        <v>882</v>
      </c>
      <c r="B783" s="247"/>
      <c r="C783" s="247"/>
      <c r="D783" s="247"/>
      <c r="E783" s="247"/>
      <c r="G783" s="139"/>
      <c r="H783" s="139"/>
      <c r="I783" s="139"/>
      <c r="J783" s="139"/>
    </row>
    <row r="784" spans="1:5" ht="39.75" customHeight="1">
      <c r="A784" s="140">
        <v>251108</v>
      </c>
      <c r="B784" s="140" t="s">
        <v>1825</v>
      </c>
      <c r="C784" s="141" t="s">
        <v>1826</v>
      </c>
      <c r="D784" s="126" t="s">
        <v>212</v>
      </c>
      <c r="E784" s="5">
        <v>215600</v>
      </c>
    </row>
    <row r="785" spans="1:5" ht="38.25" customHeight="1">
      <c r="A785" s="140">
        <v>251109</v>
      </c>
      <c r="B785" s="140" t="s">
        <v>1828</v>
      </c>
      <c r="C785" s="141" t="s">
        <v>1827</v>
      </c>
      <c r="D785" s="126" t="s">
        <v>212</v>
      </c>
      <c r="E785" s="5">
        <v>228800</v>
      </c>
    </row>
    <row r="786" spans="1:5" ht="32.25" customHeight="1">
      <c r="A786" s="20">
        <v>251110</v>
      </c>
      <c r="B786" s="19" t="s">
        <v>1089</v>
      </c>
      <c r="C786" s="143" t="s">
        <v>893</v>
      </c>
      <c r="D786" s="3" t="s">
        <v>212</v>
      </c>
      <c r="E786" s="5">
        <v>120175</v>
      </c>
    </row>
    <row r="787" spans="1:12" ht="25.5">
      <c r="A787" s="20">
        <v>251111</v>
      </c>
      <c r="B787" s="19" t="s">
        <v>1090</v>
      </c>
      <c r="C787" s="143" t="s">
        <v>892</v>
      </c>
      <c r="D787" s="3" t="s">
        <v>212</v>
      </c>
      <c r="E787" s="5">
        <v>151800</v>
      </c>
      <c r="G787" s="130"/>
      <c r="H787" s="130"/>
      <c r="I787" s="130"/>
      <c r="J787" s="130"/>
      <c r="K787" s="130"/>
      <c r="L787" s="130"/>
    </row>
    <row r="788" spans="1:12" ht="25.5">
      <c r="A788" s="20">
        <v>251112</v>
      </c>
      <c r="B788" s="19" t="s">
        <v>1091</v>
      </c>
      <c r="C788" s="143" t="s">
        <v>891</v>
      </c>
      <c r="D788" s="3" t="s">
        <v>212</v>
      </c>
      <c r="E788" s="5">
        <v>190000</v>
      </c>
      <c r="G788" s="130"/>
      <c r="H788" s="130"/>
      <c r="I788" s="130"/>
      <c r="J788" s="130"/>
      <c r="K788" s="130"/>
      <c r="L788" s="130"/>
    </row>
    <row r="789" spans="1:12" ht="38.25">
      <c r="A789" s="145">
        <v>251113</v>
      </c>
      <c r="B789" s="124" t="s">
        <v>1092</v>
      </c>
      <c r="C789" s="141" t="s">
        <v>1594</v>
      </c>
      <c r="D789" s="126" t="s">
        <v>212</v>
      </c>
      <c r="E789" s="5">
        <v>159250</v>
      </c>
      <c r="G789" s="130"/>
      <c r="H789" s="130"/>
      <c r="I789" s="130"/>
      <c r="J789" s="130"/>
      <c r="K789" s="130"/>
      <c r="L789" s="130"/>
    </row>
    <row r="790" spans="1:12" ht="38.25">
      <c r="A790" s="145">
        <v>251114</v>
      </c>
      <c r="B790" s="124" t="s">
        <v>1093</v>
      </c>
      <c r="C790" s="141" t="s">
        <v>1974</v>
      </c>
      <c r="D790" s="126" t="s">
        <v>212</v>
      </c>
      <c r="E790" s="5">
        <v>188000</v>
      </c>
      <c r="G790" s="130"/>
      <c r="H790" s="130"/>
      <c r="I790" s="130"/>
      <c r="J790" s="130"/>
      <c r="K790" s="130"/>
      <c r="L790" s="130"/>
    </row>
    <row r="791" spans="1:12" ht="25.5">
      <c r="A791" s="145">
        <v>251115</v>
      </c>
      <c r="B791" s="124" t="s">
        <v>1094</v>
      </c>
      <c r="C791" s="141" t="s">
        <v>889</v>
      </c>
      <c r="D791" s="126" t="s">
        <v>212</v>
      </c>
      <c r="E791" s="5">
        <v>248000</v>
      </c>
      <c r="G791" s="130"/>
      <c r="H791" s="130"/>
      <c r="I791" s="130"/>
      <c r="J791" s="130"/>
      <c r="K791" s="130"/>
      <c r="L791" s="130"/>
    </row>
    <row r="792" spans="1:12" ht="12.75">
      <c r="A792" s="145">
        <v>251116</v>
      </c>
      <c r="B792" s="124" t="s">
        <v>1095</v>
      </c>
      <c r="C792" s="141" t="s">
        <v>888</v>
      </c>
      <c r="D792" s="126" t="s">
        <v>212</v>
      </c>
      <c r="E792" s="5">
        <v>227700</v>
      </c>
      <c r="G792" s="130"/>
      <c r="H792" s="130"/>
      <c r="I792" s="130"/>
      <c r="J792" s="130"/>
      <c r="K792" s="130"/>
      <c r="L792" s="130"/>
    </row>
    <row r="793" spans="1:12" ht="25.5">
      <c r="A793" s="123">
        <v>251117</v>
      </c>
      <c r="B793" s="124" t="s">
        <v>1096</v>
      </c>
      <c r="C793" s="135" t="s">
        <v>1975</v>
      </c>
      <c r="D793" s="126" t="s">
        <v>212</v>
      </c>
      <c r="E793" s="5">
        <v>282700</v>
      </c>
      <c r="G793" s="130"/>
      <c r="H793" s="130"/>
      <c r="I793" s="130"/>
      <c r="J793" s="130"/>
      <c r="K793" s="130"/>
      <c r="L793" s="130"/>
    </row>
    <row r="794" spans="1:12" ht="25.5">
      <c r="A794" s="9">
        <v>251118</v>
      </c>
      <c r="B794" s="19" t="s">
        <v>1097</v>
      </c>
      <c r="C794" s="41" t="s">
        <v>887</v>
      </c>
      <c r="D794" s="3" t="s">
        <v>212</v>
      </c>
      <c r="E794" s="5">
        <v>151800</v>
      </c>
      <c r="G794" s="130"/>
      <c r="H794" s="130"/>
      <c r="I794" s="130"/>
      <c r="J794" s="130"/>
      <c r="K794" s="130"/>
      <c r="L794" s="130"/>
    </row>
    <row r="795" spans="1:12" ht="25.5">
      <c r="A795" s="9">
        <v>251119</v>
      </c>
      <c r="B795" s="19" t="s">
        <v>1098</v>
      </c>
      <c r="C795" s="41" t="s">
        <v>886</v>
      </c>
      <c r="D795" s="3" t="s">
        <v>212</v>
      </c>
      <c r="E795" s="5">
        <v>220800</v>
      </c>
      <c r="G795" s="130"/>
      <c r="H795" s="130"/>
      <c r="I795" s="130"/>
      <c r="J795" s="130"/>
      <c r="K795" s="130"/>
      <c r="L795" s="130"/>
    </row>
    <row r="796" spans="1:12" ht="25.5">
      <c r="A796" s="9">
        <v>251120</v>
      </c>
      <c r="B796" s="19" t="s">
        <v>1099</v>
      </c>
      <c r="C796" s="41" t="s">
        <v>885</v>
      </c>
      <c r="D796" s="3" t="s">
        <v>212</v>
      </c>
      <c r="E796" s="5">
        <v>225200</v>
      </c>
      <c r="G796" s="130"/>
      <c r="H796" s="130"/>
      <c r="I796" s="130"/>
      <c r="J796" s="130"/>
      <c r="K796" s="130"/>
      <c r="L796" s="130"/>
    </row>
    <row r="797" spans="1:12" ht="38.25">
      <c r="A797" s="123">
        <v>251121</v>
      </c>
      <c r="B797" s="124" t="s">
        <v>1100</v>
      </c>
      <c r="C797" s="135" t="s">
        <v>1976</v>
      </c>
      <c r="D797" s="126" t="s">
        <v>212</v>
      </c>
      <c r="E797" s="5">
        <v>206800</v>
      </c>
      <c r="G797" s="130"/>
      <c r="H797" s="130"/>
      <c r="I797" s="130"/>
      <c r="J797" s="130"/>
      <c r="K797" s="130"/>
      <c r="L797" s="130"/>
    </row>
    <row r="798" spans="1:12" ht="38.25">
      <c r="A798" s="123">
        <v>251122</v>
      </c>
      <c r="B798" s="124" t="s">
        <v>1101</v>
      </c>
      <c r="C798" s="135" t="s">
        <v>1977</v>
      </c>
      <c r="D798" s="126" t="s">
        <v>212</v>
      </c>
      <c r="E798" s="5">
        <v>224750</v>
      </c>
      <c r="G798" s="130"/>
      <c r="H798" s="130"/>
      <c r="I798" s="130"/>
      <c r="J798" s="130"/>
      <c r="K798" s="130"/>
      <c r="L798" s="130"/>
    </row>
    <row r="799" spans="1:12" ht="38.25">
      <c r="A799" s="123">
        <v>251123</v>
      </c>
      <c r="B799" s="124" t="s">
        <v>1102</v>
      </c>
      <c r="C799" s="135" t="s">
        <v>1978</v>
      </c>
      <c r="D799" s="126" t="s">
        <v>212</v>
      </c>
      <c r="E799" s="5">
        <v>280200</v>
      </c>
      <c r="G799" s="130"/>
      <c r="H799" s="130"/>
      <c r="I799" s="130"/>
      <c r="J799" s="130"/>
      <c r="K799" s="130"/>
      <c r="L799" s="130"/>
    </row>
    <row r="800" spans="1:12" ht="12.75">
      <c r="A800" s="123">
        <v>251124</v>
      </c>
      <c r="B800" s="124" t="s">
        <v>974</v>
      </c>
      <c r="C800" s="135" t="s">
        <v>884</v>
      </c>
      <c r="D800" s="126" t="s">
        <v>212</v>
      </c>
      <c r="E800" s="5">
        <v>50600</v>
      </c>
      <c r="G800" s="130"/>
      <c r="H800" s="130"/>
      <c r="I800" s="130"/>
      <c r="J800" s="130"/>
      <c r="K800" s="130"/>
      <c r="L800" s="130"/>
    </row>
    <row r="801" spans="1:12" ht="25.5">
      <c r="A801" s="123">
        <v>251125</v>
      </c>
      <c r="B801" s="124" t="s">
        <v>975</v>
      </c>
      <c r="C801" s="135" t="s">
        <v>883</v>
      </c>
      <c r="D801" s="126" t="s">
        <v>212</v>
      </c>
      <c r="E801" s="5">
        <v>70000</v>
      </c>
      <c r="G801" s="130"/>
      <c r="H801" s="130"/>
      <c r="I801" s="130"/>
      <c r="J801" s="130"/>
      <c r="K801" s="130"/>
      <c r="L801" s="130"/>
    </row>
    <row r="802" spans="1:12" ht="12.75">
      <c r="A802" s="249" t="s">
        <v>894</v>
      </c>
      <c r="B802" s="249"/>
      <c r="C802" s="249"/>
      <c r="D802" s="249"/>
      <c r="E802" s="249"/>
      <c r="G802" s="130"/>
      <c r="H802" s="130"/>
      <c r="I802" s="130"/>
      <c r="J802" s="130"/>
      <c r="K802" s="130"/>
      <c r="L802" s="130"/>
    </row>
    <row r="803" spans="1:12" ht="25.5">
      <c r="A803" s="123">
        <v>250126</v>
      </c>
      <c r="B803" s="124" t="s">
        <v>8</v>
      </c>
      <c r="C803" s="135" t="s">
        <v>1981</v>
      </c>
      <c r="D803" s="126" t="s">
        <v>212</v>
      </c>
      <c r="E803" s="5">
        <v>61400</v>
      </c>
      <c r="G803" s="130"/>
      <c r="H803" s="130"/>
      <c r="I803" s="130"/>
      <c r="J803" s="130"/>
      <c r="K803" s="130"/>
      <c r="L803" s="130"/>
    </row>
    <row r="804" spans="1:5" ht="16.5" customHeight="1">
      <c r="A804" s="123">
        <v>251226</v>
      </c>
      <c r="B804" s="124" t="s">
        <v>8</v>
      </c>
      <c r="C804" s="135" t="s">
        <v>897</v>
      </c>
      <c r="D804" s="126" t="s">
        <v>212</v>
      </c>
      <c r="E804" s="5">
        <v>57000</v>
      </c>
    </row>
    <row r="805" spans="1:5" ht="27" customHeight="1">
      <c r="A805" s="123">
        <v>150127</v>
      </c>
      <c r="B805" s="124" t="s">
        <v>9</v>
      </c>
      <c r="C805" s="135" t="s">
        <v>1980</v>
      </c>
      <c r="D805" s="126"/>
      <c r="E805" s="5">
        <v>76500</v>
      </c>
    </row>
    <row r="806" spans="1:7" ht="21" customHeight="1">
      <c r="A806" s="123">
        <v>251227</v>
      </c>
      <c r="B806" s="124" t="s">
        <v>9</v>
      </c>
      <c r="C806" s="135" t="s">
        <v>896</v>
      </c>
      <c r="D806" s="126" t="s">
        <v>212</v>
      </c>
      <c r="E806" s="5">
        <v>72100</v>
      </c>
      <c r="G806" s="139"/>
    </row>
    <row r="807" spans="1:7" ht="24.75" customHeight="1">
      <c r="A807" s="123">
        <v>250128</v>
      </c>
      <c r="B807" s="134" t="s">
        <v>10</v>
      </c>
      <c r="C807" s="141" t="s">
        <v>1979</v>
      </c>
      <c r="D807" s="147" t="s">
        <v>212</v>
      </c>
      <c r="E807" s="5">
        <v>80300</v>
      </c>
      <c r="G807" s="139"/>
    </row>
    <row r="808" spans="1:7" ht="19.5" customHeight="1">
      <c r="A808" s="9">
        <v>251228</v>
      </c>
      <c r="B808" s="19" t="s">
        <v>10</v>
      </c>
      <c r="C808" s="41" t="s">
        <v>895</v>
      </c>
      <c r="D808" s="3" t="s">
        <v>212</v>
      </c>
      <c r="E808" s="5">
        <v>75900</v>
      </c>
      <c r="G808" s="139"/>
    </row>
    <row r="809" spans="1:7" ht="12.75">
      <c r="A809" s="248" t="s">
        <v>898</v>
      </c>
      <c r="B809" s="248"/>
      <c r="C809" s="248"/>
      <c r="D809" s="248"/>
      <c r="E809" s="248"/>
      <c r="F809" s="139"/>
      <c r="G809" s="139"/>
    </row>
    <row r="810" spans="1:7" ht="15" customHeight="1">
      <c r="A810" s="9">
        <v>251329</v>
      </c>
      <c r="B810" s="101" t="s">
        <v>1103</v>
      </c>
      <c r="C810" s="41" t="s">
        <v>899</v>
      </c>
      <c r="D810" s="50" t="s">
        <v>212</v>
      </c>
      <c r="E810" s="5">
        <v>75900</v>
      </c>
      <c r="F810" s="130"/>
      <c r="G810" s="139"/>
    </row>
    <row r="811" spans="1:13" ht="25.5">
      <c r="A811" s="9">
        <v>251330</v>
      </c>
      <c r="B811" s="19" t="s">
        <v>1104</v>
      </c>
      <c r="C811" s="41" t="s">
        <v>900</v>
      </c>
      <c r="D811" s="3" t="s">
        <v>212</v>
      </c>
      <c r="E811" s="5">
        <v>86000</v>
      </c>
      <c r="F811" s="130"/>
      <c r="G811" s="130"/>
      <c r="H811" s="130"/>
      <c r="I811" s="130"/>
      <c r="J811" s="130"/>
      <c r="K811" s="130"/>
      <c r="L811" s="130"/>
      <c r="M811" s="130"/>
    </row>
    <row r="812" spans="1:13" ht="25.5">
      <c r="A812" s="9">
        <v>251331</v>
      </c>
      <c r="B812" s="19" t="s">
        <v>1105</v>
      </c>
      <c r="C812" s="41" t="s">
        <v>901</v>
      </c>
      <c r="D812" s="3" t="s">
        <v>212</v>
      </c>
      <c r="E812" s="5">
        <v>95000</v>
      </c>
      <c r="F812" s="130"/>
      <c r="G812" s="130"/>
      <c r="H812" s="130"/>
      <c r="I812" s="130"/>
      <c r="J812" s="130"/>
      <c r="K812" s="130"/>
      <c r="L812" s="130"/>
      <c r="M812" s="130"/>
    </row>
    <row r="813" spans="1:13" ht="25.5">
      <c r="A813" s="9">
        <v>251332</v>
      </c>
      <c r="B813" s="19" t="s">
        <v>1106</v>
      </c>
      <c r="C813" s="41" t="s">
        <v>902</v>
      </c>
      <c r="D813" s="3" t="s">
        <v>212</v>
      </c>
      <c r="E813" s="5">
        <v>82300</v>
      </c>
      <c r="F813" s="130"/>
      <c r="G813" s="130"/>
      <c r="H813" s="130"/>
      <c r="I813" s="130"/>
      <c r="J813" s="130"/>
      <c r="K813" s="130"/>
      <c r="L813" s="130"/>
      <c r="M813" s="130"/>
    </row>
    <row r="814" spans="1:13" ht="25.5">
      <c r="A814" s="9">
        <v>251333</v>
      </c>
      <c r="B814" s="19" t="s">
        <v>1107</v>
      </c>
      <c r="C814" s="41" t="s">
        <v>903</v>
      </c>
      <c r="D814" s="3" t="s">
        <v>212</v>
      </c>
      <c r="E814" s="5">
        <v>94000</v>
      </c>
      <c r="F814" s="130"/>
      <c r="G814" s="130"/>
      <c r="H814" s="130"/>
      <c r="I814" s="130"/>
      <c r="J814" s="130"/>
      <c r="K814" s="130"/>
      <c r="L814" s="130"/>
      <c r="M814" s="130"/>
    </row>
    <row r="815" spans="1:13" ht="25.5">
      <c r="A815" s="9">
        <v>251334</v>
      </c>
      <c r="B815" s="19" t="s">
        <v>1108</v>
      </c>
      <c r="C815" s="41" t="s">
        <v>904</v>
      </c>
      <c r="D815" s="3" t="s">
        <v>212</v>
      </c>
      <c r="E815" s="5">
        <v>102500</v>
      </c>
      <c r="F815" s="130"/>
      <c r="G815" s="130"/>
      <c r="H815" s="130"/>
      <c r="I815" s="130"/>
      <c r="J815" s="130"/>
      <c r="K815" s="130"/>
      <c r="L815" s="130"/>
      <c r="M815" s="130"/>
    </row>
    <row r="816" spans="1:13" ht="27" customHeight="1">
      <c r="A816" s="9">
        <v>251335</v>
      </c>
      <c r="B816" s="19" t="s">
        <v>1109</v>
      </c>
      <c r="C816" s="41" t="s">
        <v>905</v>
      </c>
      <c r="D816" s="3" t="s">
        <v>212</v>
      </c>
      <c r="E816" s="5">
        <v>88500</v>
      </c>
      <c r="F816" s="130"/>
      <c r="G816" s="130"/>
      <c r="H816" s="130"/>
      <c r="I816" s="130"/>
      <c r="J816" s="130"/>
      <c r="K816" s="130"/>
      <c r="L816" s="130"/>
      <c r="M816" s="130"/>
    </row>
    <row r="817" spans="1:13" ht="29.25" customHeight="1">
      <c r="A817" s="9">
        <v>251336</v>
      </c>
      <c r="B817" s="19" t="s">
        <v>1110</v>
      </c>
      <c r="C817" s="41" t="s">
        <v>906</v>
      </c>
      <c r="D817" s="3" t="s">
        <v>212</v>
      </c>
      <c r="E817" s="5">
        <v>104000</v>
      </c>
      <c r="F817" s="130"/>
      <c r="G817" s="130"/>
      <c r="H817" s="130"/>
      <c r="I817" s="130"/>
      <c r="J817" s="130"/>
      <c r="K817" s="130"/>
      <c r="L817" s="130"/>
      <c r="M817" s="130"/>
    </row>
    <row r="818" spans="1:13" ht="38.25">
      <c r="A818" s="123">
        <v>250137</v>
      </c>
      <c r="B818" s="205" t="s">
        <v>1111</v>
      </c>
      <c r="C818" s="135" t="s">
        <v>1982</v>
      </c>
      <c r="D818" s="126" t="s">
        <v>212</v>
      </c>
      <c r="E818" s="5">
        <v>282700</v>
      </c>
      <c r="F818" s="130"/>
      <c r="G818" s="130"/>
      <c r="H818" s="130"/>
      <c r="I818" s="130"/>
      <c r="J818" s="130"/>
      <c r="K818" s="130"/>
      <c r="L818" s="130"/>
      <c r="M818" s="130"/>
    </row>
    <row r="819" spans="1:13" ht="30.75" customHeight="1">
      <c r="A819" s="123">
        <v>251337</v>
      </c>
      <c r="B819" s="124" t="s">
        <v>1111</v>
      </c>
      <c r="C819" s="135" t="s">
        <v>907</v>
      </c>
      <c r="D819" s="126" t="s">
        <v>212</v>
      </c>
      <c r="E819" s="5">
        <v>114000</v>
      </c>
      <c r="F819" s="130"/>
      <c r="G819" s="130"/>
      <c r="H819" s="130"/>
      <c r="I819" s="130"/>
      <c r="J819" s="130"/>
      <c r="K819" s="130"/>
      <c r="L819" s="130"/>
      <c r="M819" s="130"/>
    </row>
    <row r="820" spans="1:13" ht="12.75">
      <c r="A820" s="249" t="s">
        <v>908</v>
      </c>
      <c r="B820" s="249"/>
      <c r="C820" s="249"/>
      <c r="D820" s="249"/>
      <c r="E820" s="249"/>
      <c r="G820" s="130"/>
      <c r="H820" s="130"/>
      <c r="I820" s="130"/>
      <c r="J820" s="130"/>
      <c r="K820" s="130"/>
      <c r="L820" s="130"/>
      <c r="M820" s="130"/>
    </row>
    <row r="821" spans="1:6" ht="25.5">
      <c r="A821" s="123">
        <v>251438</v>
      </c>
      <c r="B821" s="124" t="s">
        <v>1112</v>
      </c>
      <c r="C821" s="135" t="s">
        <v>1988</v>
      </c>
      <c r="D821" s="126" t="s">
        <v>212</v>
      </c>
      <c r="E821" s="5">
        <v>74000</v>
      </c>
      <c r="F821" s="139"/>
    </row>
    <row r="822" spans="1:9" ht="25.5">
      <c r="A822" s="123">
        <v>251439</v>
      </c>
      <c r="B822" s="124" t="s">
        <v>1113</v>
      </c>
      <c r="C822" s="135" t="s">
        <v>1984</v>
      </c>
      <c r="D822" s="126" t="s">
        <v>212</v>
      </c>
      <c r="E822" s="5">
        <v>99300</v>
      </c>
      <c r="F822" s="139"/>
      <c r="G822" s="139"/>
      <c r="H822" s="139"/>
      <c r="I822" s="139"/>
    </row>
    <row r="823" spans="1:9" ht="25.5">
      <c r="A823" s="123">
        <v>251440</v>
      </c>
      <c r="B823" s="124" t="s">
        <v>1114</v>
      </c>
      <c r="C823" s="135" t="s">
        <v>1985</v>
      </c>
      <c r="D823" s="126" t="s">
        <v>212</v>
      </c>
      <c r="E823" s="5">
        <v>118300</v>
      </c>
      <c r="F823" s="139"/>
      <c r="G823" s="139"/>
      <c r="H823" s="139"/>
      <c r="I823" s="139"/>
    </row>
    <row r="824" spans="1:9" ht="25.5">
      <c r="A824" s="123">
        <v>251441</v>
      </c>
      <c r="B824" s="124" t="s">
        <v>1115</v>
      </c>
      <c r="C824" s="135" t="s">
        <v>1986</v>
      </c>
      <c r="D824" s="126" t="s">
        <v>212</v>
      </c>
      <c r="E824" s="5">
        <v>80300</v>
      </c>
      <c r="F824" s="139"/>
      <c r="G824" s="139"/>
      <c r="H824" s="139"/>
      <c r="I824" s="139"/>
    </row>
    <row r="825" spans="1:9" ht="25.5">
      <c r="A825" s="123">
        <v>251442</v>
      </c>
      <c r="B825" s="124" t="s">
        <v>1116</v>
      </c>
      <c r="C825" s="135" t="s">
        <v>1983</v>
      </c>
      <c r="D825" s="126" t="s">
        <v>212</v>
      </c>
      <c r="E825" s="5">
        <v>112000</v>
      </c>
      <c r="F825" s="139"/>
      <c r="G825" s="139"/>
      <c r="H825" s="139"/>
      <c r="I825" s="139"/>
    </row>
    <row r="826" spans="1:9" ht="25.5">
      <c r="A826" s="123">
        <v>251443</v>
      </c>
      <c r="B826" s="124" t="s">
        <v>1117</v>
      </c>
      <c r="C826" s="135" t="s">
        <v>1987</v>
      </c>
      <c r="D826" s="126" t="s">
        <v>212</v>
      </c>
      <c r="E826" s="5">
        <v>143550</v>
      </c>
      <c r="F826" s="139"/>
      <c r="G826" s="139"/>
      <c r="H826" s="139"/>
      <c r="I826" s="139"/>
    </row>
    <row r="827" spans="1:9" ht="12.75">
      <c r="A827" s="9">
        <v>251444</v>
      </c>
      <c r="B827" s="101"/>
      <c r="C827" s="41" t="s">
        <v>918</v>
      </c>
      <c r="D827" s="3" t="s">
        <v>212</v>
      </c>
      <c r="E827" s="5">
        <v>32000</v>
      </c>
      <c r="F827" s="139"/>
      <c r="G827" s="139"/>
      <c r="H827" s="139"/>
      <c r="I827" s="139"/>
    </row>
    <row r="828" spans="1:6" ht="12.75">
      <c r="A828" s="9">
        <v>251445</v>
      </c>
      <c r="B828" s="103" t="s">
        <v>1081</v>
      </c>
      <c r="C828" s="41" t="s">
        <v>916</v>
      </c>
      <c r="D828" s="3" t="s">
        <v>212</v>
      </c>
      <c r="E828" s="5">
        <v>32000</v>
      </c>
      <c r="F828" s="139"/>
    </row>
    <row r="829" spans="1:6" ht="12.75">
      <c r="A829" s="9">
        <v>251446</v>
      </c>
      <c r="B829" s="103" t="s">
        <v>1080</v>
      </c>
      <c r="C829" s="41" t="s">
        <v>917</v>
      </c>
      <c r="D829" s="3" t="s">
        <v>212</v>
      </c>
      <c r="E829" s="5">
        <v>19000</v>
      </c>
      <c r="F829" s="139"/>
    </row>
    <row r="830" spans="1:6" ht="12.75">
      <c r="A830" s="9">
        <v>251447</v>
      </c>
      <c r="B830" s="103" t="s">
        <v>1087</v>
      </c>
      <c r="C830" s="41" t="s">
        <v>911</v>
      </c>
      <c r="D830" s="3" t="s">
        <v>212</v>
      </c>
      <c r="E830" s="5">
        <v>57000</v>
      </c>
      <c r="F830" s="139"/>
    </row>
    <row r="831" spans="1:6" ht="12.75">
      <c r="A831" s="9">
        <v>251448</v>
      </c>
      <c r="B831" s="103" t="s">
        <v>1085</v>
      </c>
      <c r="C831" s="41" t="s">
        <v>914</v>
      </c>
      <c r="D831" s="3" t="s">
        <v>212</v>
      </c>
      <c r="E831" s="5">
        <v>38000</v>
      </c>
      <c r="F831" s="139"/>
    </row>
    <row r="832" spans="1:12" ht="25.5">
      <c r="A832" s="9">
        <v>251449</v>
      </c>
      <c r="B832" s="103" t="s">
        <v>1086</v>
      </c>
      <c r="C832" s="41" t="s">
        <v>910</v>
      </c>
      <c r="D832" s="3" t="s">
        <v>212</v>
      </c>
      <c r="E832" s="5">
        <v>0</v>
      </c>
      <c r="F832" s="139"/>
      <c r="G832" s="139"/>
      <c r="H832" s="139"/>
      <c r="I832" s="139"/>
      <c r="J832" s="139"/>
      <c r="K832" s="139"/>
      <c r="L832" s="139"/>
    </row>
    <row r="833" spans="1:12" ht="25.5">
      <c r="A833" s="9">
        <v>251450</v>
      </c>
      <c r="B833" s="19" t="s">
        <v>1084</v>
      </c>
      <c r="C833" s="41" t="s">
        <v>913</v>
      </c>
      <c r="D833" s="3" t="s">
        <v>212</v>
      </c>
      <c r="E833" s="5">
        <v>82200</v>
      </c>
      <c r="F833" s="139"/>
      <c r="G833" s="139"/>
      <c r="H833" s="139"/>
      <c r="I833" s="139"/>
      <c r="J833" s="139"/>
      <c r="K833" s="139"/>
      <c r="L833" s="139"/>
    </row>
    <row r="834" spans="1:12" ht="12.75">
      <c r="A834" s="9">
        <v>251451</v>
      </c>
      <c r="B834" s="19" t="s">
        <v>1118</v>
      </c>
      <c r="C834" s="41" t="s">
        <v>909</v>
      </c>
      <c r="D834" s="3" t="s">
        <v>212</v>
      </c>
      <c r="E834" s="5">
        <v>50600</v>
      </c>
      <c r="F834" s="139"/>
      <c r="G834" s="139"/>
      <c r="H834" s="139"/>
      <c r="I834" s="139"/>
      <c r="J834" s="139"/>
      <c r="K834" s="139"/>
      <c r="L834" s="139"/>
    </row>
    <row r="835" spans="1:12" ht="12.75">
      <c r="A835" s="9">
        <v>251452</v>
      </c>
      <c r="B835" s="19" t="s">
        <v>1082</v>
      </c>
      <c r="C835" s="41" t="s">
        <v>7</v>
      </c>
      <c r="D835" s="3" t="s">
        <v>212</v>
      </c>
      <c r="E835" s="5">
        <v>303600</v>
      </c>
      <c r="F835" s="139"/>
      <c r="G835" s="139"/>
      <c r="H835" s="139"/>
      <c r="I835" s="139"/>
      <c r="J835" s="139"/>
      <c r="K835" s="139"/>
      <c r="L835" s="139"/>
    </row>
    <row r="836" spans="1:12" ht="25.5">
      <c r="A836" s="9">
        <v>251453</v>
      </c>
      <c r="B836" s="19" t="s">
        <v>1083</v>
      </c>
      <c r="C836" s="41" t="s">
        <v>912</v>
      </c>
      <c r="D836" s="3" t="s">
        <v>212</v>
      </c>
      <c r="E836" s="5">
        <v>139150</v>
      </c>
      <c r="F836" s="139"/>
      <c r="G836" s="139"/>
      <c r="H836" s="139"/>
      <c r="I836" s="139"/>
      <c r="J836" s="139"/>
      <c r="K836" s="139"/>
      <c r="L836" s="139"/>
    </row>
    <row r="837" spans="1:12" ht="12.75">
      <c r="A837" s="9">
        <v>251454</v>
      </c>
      <c r="B837" s="103" t="s">
        <v>1088</v>
      </c>
      <c r="C837" s="41" t="s">
        <v>915</v>
      </c>
      <c r="D837" s="3" t="s">
        <v>212</v>
      </c>
      <c r="E837" s="5">
        <v>101200</v>
      </c>
      <c r="F837" s="139"/>
      <c r="G837" s="139"/>
      <c r="H837" s="139"/>
      <c r="I837" s="139"/>
      <c r="J837" s="139"/>
      <c r="K837" s="139"/>
      <c r="L837" s="139"/>
    </row>
    <row r="838" spans="1:12" ht="12.75">
      <c r="A838" s="250" t="s">
        <v>19</v>
      </c>
      <c r="B838" s="250"/>
      <c r="C838" s="250"/>
      <c r="D838" s="250"/>
      <c r="E838" s="250"/>
      <c r="F838" s="130"/>
      <c r="G838" s="139"/>
      <c r="H838" s="139"/>
      <c r="I838" s="139"/>
      <c r="J838" s="139"/>
      <c r="K838" s="139"/>
      <c r="L838" s="139"/>
    </row>
    <row r="839" spans="1:12" ht="25.5">
      <c r="A839" s="147">
        <v>250155</v>
      </c>
      <c r="B839" s="149" t="s">
        <v>1126</v>
      </c>
      <c r="C839" s="149" t="s">
        <v>1989</v>
      </c>
      <c r="D839" s="147" t="s">
        <v>212</v>
      </c>
      <c r="E839" s="5">
        <v>43450</v>
      </c>
      <c r="F839" s="130"/>
      <c r="G839" s="139"/>
      <c r="H839" s="139"/>
      <c r="I839" s="139"/>
      <c r="J839" s="139"/>
      <c r="K839" s="139"/>
      <c r="L839" s="139"/>
    </row>
    <row r="840" spans="1:10" ht="16.5" customHeight="1">
      <c r="A840" s="123">
        <v>251555</v>
      </c>
      <c r="B840" s="150" t="s">
        <v>1126</v>
      </c>
      <c r="C840" s="135" t="s">
        <v>962</v>
      </c>
      <c r="D840" s="147" t="s">
        <v>212</v>
      </c>
      <c r="E840" s="5">
        <v>38000</v>
      </c>
      <c r="F840" s="130"/>
      <c r="G840" s="130"/>
      <c r="H840" s="130"/>
      <c r="I840" s="130"/>
      <c r="J840" s="130"/>
    </row>
    <row r="841" spans="1:10" ht="27" customHeight="1">
      <c r="A841" s="123">
        <v>250156</v>
      </c>
      <c r="B841" s="134" t="s">
        <v>1127</v>
      </c>
      <c r="C841" s="151" t="s">
        <v>1990</v>
      </c>
      <c r="D841" s="147" t="s">
        <v>212</v>
      </c>
      <c r="E841" s="5">
        <v>50000</v>
      </c>
      <c r="F841" s="130"/>
      <c r="G841" s="130"/>
      <c r="H841" s="130"/>
      <c r="I841" s="130"/>
      <c r="J841" s="130"/>
    </row>
    <row r="842" spans="1:10" ht="12.75">
      <c r="A842" s="123">
        <v>251556</v>
      </c>
      <c r="B842" s="150" t="s">
        <v>1127</v>
      </c>
      <c r="C842" s="135" t="s">
        <v>961</v>
      </c>
      <c r="D842" s="147" t="s">
        <v>212</v>
      </c>
      <c r="E842" s="5">
        <v>44300</v>
      </c>
      <c r="F842" s="130"/>
      <c r="G842" s="130"/>
      <c r="H842" s="130"/>
      <c r="I842" s="130"/>
      <c r="J842" s="130"/>
    </row>
    <row r="843" spans="1:10" ht="25.5">
      <c r="A843" s="123">
        <v>250157</v>
      </c>
      <c r="B843" s="134" t="s">
        <v>1128</v>
      </c>
      <c r="C843" s="149" t="s">
        <v>1991</v>
      </c>
      <c r="D843" s="147" t="s">
        <v>212</v>
      </c>
      <c r="E843" s="5">
        <v>62500</v>
      </c>
      <c r="F843" s="130"/>
      <c r="G843" s="130"/>
      <c r="H843" s="130"/>
      <c r="I843" s="130"/>
      <c r="J843" s="130"/>
    </row>
    <row r="844" spans="1:10" ht="25.5">
      <c r="A844" s="123">
        <v>251557</v>
      </c>
      <c r="B844" s="150" t="s">
        <v>1128</v>
      </c>
      <c r="C844" s="135" t="s">
        <v>960</v>
      </c>
      <c r="D844" s="147" t="s">
        <v>212</v>
      </c>
      <c r="E844" s="5">
        <v>57000</v>
      </c>
      <c r="F844" s="130"/>
      <c r="G844" s="130"/>
      <c r="H844" s="130"/>
      <c r="I844" s="130"/>
      <c r="J844" s="130"/>
    </row>
    <row r="845" spans="1:10" ht="12.75">
      <c r="A845" s="251" t="s">
        <v>919</v>
      </c>
      <c r="B845" s="251"/>
      <c r="C845" s="251"/>
      <c r="D845" s="251"/>
      <c r="E845" s="251"/>
      <c r="F845" s="130"/>
      <c r="G845" s="130"/>
      <c r="H845" s="130"/>
      <c r="I845" s="130"/>
      <c r="J845" s="130"/>
    </row>
    <row r="846" spans="1:10" ht="12.75" customHeight="1">
      <c r="A846" s="123">
        <v>251658</v>
      </c>
      <c r="B846" s="125" t="s">
        <v>979</v>
      </c>
      <c r="C846" s="135" t="s">
        <v>959</v>
      </c>
      <c r="D846" s="147" t="s">
        <v>212</v>
      </c>
      <c r="E846" s="5">
        <v>38000</v>
      </c>
      <c r="F846" s="130"/>
      <c r="G846" s="130"/>
      <c r="H846" s="130"/>
      <c r="I846" s="130"/>
      <c r="J846" s="130"/>
    </row>
    <row r="847" spans="1:10" ht="21.75" customHeight="1">
      <c r="A847" s="123">
        <v>251658</v>
      </c>
      <c r="B847" s="125" t="s">
        <v>979</v>
      </c>
      <c r="C847" s="135" t="s">
        <v>1993</v>
      </c>
      <c r="D847" s="147" t="s">
        <v>212</v>
      </c>
      <c r="E847" s="5">
        <v>46750</v>
      </c>
      <c r="F847" s="130"/>
      <c r="G847" s="130"/>
      <c r="H847" s="130"/>
      <c r="I847" s="130"/>
      <c r="J847" s="130"/>
    </row>
    <row r="848" spans="1:10" ht="24" customHeight="1">
      <c r="A848" s="123">
        <v>250158</v>
      </c>
      <c r="B848" s="125" t="s">
        <v>979</v>
      </c>
      <c r="C848" s="151" t="s">
        <v>1994</v>
      </c>
      <c r="D848" s="147" t="s">
        <v>212</v>
      </c>
      <c r="E848" s="5">
        <v>42350</v>
      </c>
      <c r="F848" s="130"/>
      <c r="G848" s="130"/>
      <c r="H848" s="130"/>
      <c r="I848" s="130"/>
      <c r="J848" s="130"/>
    </row>
    <row r="849" spans="1:10" ht="12.75">
      <c r="A849" s="123">
        <v>250351</v>
      </c>
      <c r="B849" s="150" t="s">
        <v>1966</v>
      </c>
      <c r="C849" s="125" t="s">
        <v>826</v>
      </c>
      <c r="D849" s="147" t="s">
        <v>212</v>
      </c>
      <c r="E849" s="5">
        <v>44300</v>
      </c>
      <c r="F849" s="130"/>
      <c r="G849" s="130"/>
      <c r="H849" s="130"/>
      <c r="I849" s="130"/>
      <c r="J849" s="130"/>
    </row>
    <row r="850" spans="1:10" ht="12.75">
      <c r="A850" s="123">
        <v>250351</v>
      </c>
      <c r="B850" s="150" t="s">
        <v>1995</v>
      </c>
      <c r="C850" s="151" t="s">
        <v>1992</v>
      </c>
      <c r="D850" s="147" t="s">
        <v>1973</v>
      </c>
      <c r="E850" s="5">
        <v>46750</v>
      </c>
      <c r="F850" s="130"/>
      <c r="G850" s="130"/>
      <c r="H850" s="130"/>
      <c r="I850" s="130"/>
      <c r="J850" s="130"/>
    </row>
    <row r="851" spans="1:10" ht="12.75">
      <c r="A851" s="123">
        <v>251659</v>
      </c>
      <c r="B851" s="150" t="s">
        <v>11</v>
      </c>
      <c r="C851" s="135" t="s">
        <v>958</v>
      </c>
      <c r="D851" s="147" t="s">
        <v>212</v>
      </c>
      <c r="E851" s="5">
        <v>44300</v>
      </c>
      <c r="F851" s="130"/>
      <c r="G851" s="130"/>
      <c r="H851" s="130"/>
      <c r="I851" s="130"/>
      <c r="J851" s="130"/>
    </row>
    <row r="852" spans="1:10" ht="12.75" customHeight="1">
      <c r="A852" s="250" t="s">
        <v>920</v>
      </c>
      <c r="B852" s="250"/>
      <c r="C852" s="250"/>
      <c r="D852" s="250"/>
      <c r="E852" s="250"/>
      <c r="F852" s="130"/>
      <c r="G852" s="130"/>
      <c r="H852" s="130"/>
      <c r="I852" s="130"/>
      <c r="J852" s="130"/>
    </row>
    <row r="853" spans="1:10" ht="12.75">
      <c r="A853" s="9">
        <v>251760</v>
      </c>
      <c r="B853" s="19" t="s">
        <v>985</v>
      </c>
      <c r="C853" s="41" t="s">
        <v>957</v>
      </c>
      <c r="D853" s="3" t="s">
        <v>212</v>
      </c>
      <c r="E853" s="5">
        <v>103500</v>
      </c>
      <c r="F853" s="130"/>
      <c r="G853" s="130"/>
      <c r="H853" s="130"/>
      <c r="I853" s="130"/>
      <c r="J853" s="130"/>
    </row>
    <row r="854" spans="1:10" ht="12.75">
      <c r="A854" s="9">
        <v>251761</v>
      </c>
      <c r="B854" s="19" t="s">
        <v>964</v>
      </c>
      <c r="C854" s="41" t="s">
        <v>956</v>
      </c>
      <c r="D854" s="3" t="s">
        <v>212</v>
      </c>
      <c r="E854" s="5">
        <v>133000</v>
      </c>
      <c r="F854" s="130"/>
      <c r="G854" s="130"/>
      <c r="H854" s="130"/>
      <c r="I854" s="130"/>
      <c r="J854" s="130"/>
    </row>
    <row r="855" spans="1:10" ht="12.75">
      <c r="A855" s="9">
        <v>251762</v>
      </c>
      <c r="B855" s="19" t="s">
        <v>965</v>
      </c>
      <c r="C855" s="41" t="s">
        <v>954</v>
      </c>
      <c r="D855" s="3" t="s">
        <v>212</v>
      </c>
      <c r="E855" s="5">
        <v>190000</v>
      </c>
      <c r="F855" s="130"/>
      <c r="G855" s="130"/>
      <c r="H855" s="130"/>
      <c r="I855" s="130"/>
      <c r="J855" s="130"/>
    </row>
    <row r="856" spans="1:10" ht="12.75">
      <c r="A856" s="9">
        <v>251763</v>
      </c>
      <c r="B856" s="19" t="s">
        <v>966</v>
      </c>
      <c r="C856" s="41" t="s">
        <v>953</v>
      </c>
      <c r="D856" s="3" t="s">
        <v>212</v>
      </c>
      <c r="E856" s="5">
        <v>253000</v>
      </c>
      <c r="F856" s="130"/>
      <c r="G856" s="130"/>
      <c r="H856" s="130"/>
      <c r="I856" s="130"/>
      <c r="J856" s="130"/>
    </row>
    <row r="857" spans="1:10" ht="12.75">
      <c r="A857" s="9">
        <v>251764</v>
      </c>
      <c r="B857" s="19" t="s">
        <v>987</v>
      </c>
      <c r="C857" s="41" t="s">
        <v>952</v>
      </c>
      <c r="D857" s="3" t="s">
        <v>212</v>
      </c>
      <c r="E857" s="5">
        <v>316250</v>
      </c>
      <c r="F857" s="130"/>
      <c r="G857" s="130"/>
      <c r="H857" s="130"/>
      <c r="I857" s="130"/>
      <c r="J857" s="130"/>
    </row>
    <row r="858" spans="1:10" ht="12.75">
      <c r="A858" s="9">
        <v>251765</v>
      </c>
      <c r="B858" s="19" t="s">
        <v>988</v>
      </c>
      <c r="C858" s="41" t="s">
        <v>951</v>
      </c>
      <c r="D858" s="3" t="s">
        <v>212</v>
      </c>
      <c r="E858" s="5">
        <v>230000</v>
      </c>
      <c r="F858" s="130"/>
      <c r="G858" s="130"/>
      <c r="H858" s="130"/>
      <c r="I858" s="130"/>
      <c r="J858" s="130"/>
    </row>
    <row r="859" spans="1:10" ht="12.75">
      <c r="A859" s="9">
        <v>251766</v>
      </c>
      <c r="B859" s="19" t="s">
        <v>986</v>
      </c>
      <c r="C859" s="41" t="s">
        <v>950</v>
      </c>
      <c r="D859" s="3" t="s">
        <v>212</v>
      </c>
      <c r="E859" s="5">
        <v>278300</v>
      </c>
      <c r="F859" s="130"/>
      <c r="G859" s="130"/>
      <c r="H859" s="130"/>
      <c r="I859" s="130"/>
      <c r="J859" s="130"/>
    </row>
    <row r="860" spans="1:10" ht="12.75">
      <c r="A860" s="9">
        <v>251767</v>
      </c>
      <c r="B860" s="101" t="s">
        <v>989</v>
      </c>
      <c r="C860" s="41" t="s">
        <v>955</v>
      </c>
      <c r="D860" s="3" t="s">
        <v>212</v>
      </c>
      <c r="E860" s="5">
        <v>151800</v>
      </c>
      <c r="F860" s="130"/>
      <c r="G860" s="130"/>
      <c r="H860" s="130"/>
      <c r="I860" s="130"/>
      <c r="J860" s="130"/>
    </row>
    <row r="861" spans="1:10" ht="12.75">
      <c r="A861" s="9">
        <v>251768</v>
      </c>
      <c r="B861" s="101" t="s">
        <v>990</v>
      </c>
      <c r="C861" s="41" t="s">
        <v>949</v>
      </c>
      <c r="D861" s="3" t="s">
        <v>212</v>
      </c>
      <c r="E861" s="5">
        <v>38000</v>
      </c>
      <c r="F861" s="130"/>
      <c r="G861" s="130"/>
      <c r="H861" s="130"/>
      <c r="I861" s="130"/>
      <c r="J861" s="130"/>
    </row>
    <row r="862" spans="1:10" ht="12.75">
      <c r="A862" s="9">
        <v>251769</v>
      </c>
      <c r="B862" s="101" t="s">
        <v>991</v>
      </c>
      <c r="C862" s="41" t="s">
        <v>948</v>
      </c>
      <c r="D862" s="3" t="s">
        <v>212</v>
      </c>
      <c r="E862" s="5">
        <v>190000</v>
      </c>
      <c r="F862" s="130"/>
      <c r="G862" s="130"/>
      <c r="H862" s="130"/>
      <c r="I862" s="130"/>
      <c r="J862" s="130"/>
    </row>
    <row r="863" spans="1:10" ht="12.75">
      <c r="A863" s="9">
        <v>251770</v>
      </c>
      <c r="B863" s="19" t="s">
        <v>972</v>
      </c>
      <c r="C863" s="41" t="s">
        <v>947</v>
      </c>
      <c r="D863" s="3" t="s">
        <v>212</v>
      </c>
      <c r="E863" s="5">
        <v>69000</v>
      </c>
      <c r="F863" s="130"/>
      <c r="G863" s="130"/>
      <c r="H863" s="130"/>
      <c r="I863" s="130"/>
      <c r="J863" s="130"/>
    </row>
    <row r="864" spans="1:10" ht="12.75">
      <c r="A864" s="9">
        <v>251771</v>
      </c>
      <c r="B864" s="19" t="s">
        <v>13</v>
      </c>
      <c r="C864" s="41" t="s">
        <v>946</v>
      </c>
      <c r="D864" s="3" t="s">
        <v>212</v>
      </c>
      <c r="E864" s="5">
        <v>300000</v>
      </c>
      <c r="F864" s="130"/>
      <c r="G864" s="130"/>
      <c r="H864" s="130"/>
      <c r="I864" s="130"/>
      <c r="J864" s="130"/>
    </row>
    <row r="865" spans="1:10" ht="12.75" customHeight="1">
      <c r="A865" s="250" t="s">
        <v>921</v>
      </c>
      <c r="B865" s="250"/>
      <c r="C865" s="250"/>
      <c r="D865" s="250"/>
      <c r="E865" s="250"/>
      <c r="F865" s="130"/>
      <c r="G865" s="130"/>
      <c r="H865" s="130"/>
      <c r="I865" s="130"/>
      <c r="J865" s="130"/>
    </row>
    <row r="866" spans="1:10" ht="12.75">
      <c r="A866" s="9">
        <v>251872</v>
      </c>
      <c r="B866" s="19" t="s">
        <v>1035</v>
      </c>
      <c r="C866" s="41" t="s">
        <v>945</v>
      </c>
      <c r="D866" s="3" t="s">
        <v>212</v>
      </c>
      <c r="E866" s="5">
        <v>38000</v>
      </c>
      <c r="F866" s="130"/>
      <c r="G866" s="130"/>
      <c r="H866" s="130"/>
      <c r="I866" s="130"/>
      <c r="J866" s="130"/>
    </row>
    <row r="867" spans="1:10" ht="12.75">
      <c r="A867" s="9">
        <v>251873</v>
      </c>
      <c r="B867" s="101" t="s">
        <v>1036</v>
      </c>
      <c r="C867" s="41" t="s">
        <v>943</v>
      </c>
      <c r="D867" s="50" t="s">
        <v>212</v>
      </c>
      <c r="E867" s="5">
        <v>32000</v>
      </c>
      <c r="F867" s="130"/>
      <c r="G867" s="130"/>
      <c r="H867" s="130"/>
      <c r="I867" s="130"/>
      <c r="J867" s="130"/>
    </row>
    <row r="868" spans="1:10" ht="12.75">
      <c r="A868" s="9">
        <v>251874</v>
      </c>
      <c r="B868" s="101" t="s">
        <v>1120</v>
      </c>
      <c r="C868" s="41" t="s">
        <v>944</v>
      </c>
      <c r="D868" s="3" t="s">
        <v>212</v>
      </c>
      <c r="E868" s="5">
        <v>480700</v>
      </c>
      <c r="F868" s="130"/>
      <c r="G868" s="130"/>
      <c r="H868" s="130"/>
      <c r="I868" s="130"/>
      <c r="J868" s="130"/>
    </row>
    <row r="869" spans="1:10" ht="12.75">
      <c r="A869" s="9">
        <v>251875</v>
      </c>
      <c r="B869" s="101" t="s">
        <v>1121</v>
      </c>
      <c r="C869" s="41" t="s">
        <v>942</v>
      </c>
      <c r="D869" s="3" t="s">
        <v>212</v>
      </c>
      <c r="E869" s="5">
        <v>49400</v>
      </c>
      <c r="F869" s="130"/>
      <c r="G869" s="130"/>
      <c r="H869" s="130"/>
      <c r="I869" s="130"/>
      <c r="J869" s="130"/>
    </row>
    <row r="870" spans="1:10" ht="12.75">
      <c r="A870" s="9">
        <v>251876</v>
      </c>
      <c r="B870" s="19" t="s">
        <v>1122</v>
      </c>
      <c r="C870" s="41" t="s">
        <v>941</v>
      </c>
      <c r="D870" s="3" t="s">
        <v>212</v>
      </c>
      <c r="E870" s="5">
        <v>57000</v>
      </c>
      <c r="F870" s="130"/>
      <c r="G870" s="130"/>
      <c r="H870" s="130"/>
      <c r="I870" s="130"/>
      <c r="J870" s="130"/>
    </row>
    <row r="871" spans="1:10" ht="12.75">
      <c r="A871" s="9">
        <v>251877</v>
      </c>
      <c r="B871" s="19" t="s">
        <v>1123</v>
      </c>
      <c r="C871" s="41" t="s">
        <v>940</v>
      </c>
      <c r="D871" s="3" t="s">
        <v>212</v>
      </c>
      <c r="E871" s="5">
        <v>189750</v>
      </c>
      <c r="F871" s="130"/>
      <c r="G871" s="130"/>
      <c r="H871" s="130"/>
      <c r="I871" s="130"/>
      <c r="J871" s="130"/>
    </row>
    <row r="872" spans="1:10" ht="12.75">
      <c r="A872" s="9">
        <v>251878</v>
      </c>
      <c r="B872" s="19" t="s">
        <v>1124</v>
      </c>
      <c r="C872" s="41" t="s">
        <v>939</v>
      </c>
      <c r="D872" s="3" t="s">
        <v>212</v>
      </c>
      <c r="E872" s="5">
        <v>202400</v>
      </c>
      <c r="F872" s="130"/>
      <c r="G872" s="130"/>
      <c r="H872" s="130"/>
      <c r="I872" s="130"/>
      <c r="J872" s="130"/>
    </row>
    <row r="873" spans="1:10" ht="12.75">
      <c r="A873" s="9">
        <v>251879</v>
      </c>
      <c r="B873" s="19" t="s">
        <v>1125</v>
      </c>
      <c r="C873" s="41" t="s">
        <v>938</v>
      </c>
      <c r="D873" s="3" t="s">
        <v>212</v>
      </c>
      <c r="E873" s="5">
        <v>189750</v>
      </c>
      <c r="F873" s="130"/>
      <c r="G873" s="130"/>
      <c r="H873" s="130"/>
      <c r="I873" s="130"/>
      <c r="J873" s="130"/>
    </row>
    <row r="874" spans="1:10" ht="12.75">
      <c r="A874" s="9">
        <v>251880</v>
      </c>
      <c r="B874" s="19" t="s">
        <v>1119</v>
      </c>
      <c r="C874" s="41" t="s">
        <v>937</v>
      </c>
      <c r="D874" s="3" t="s">
        <v>212</v>
      </c>
      <c r="E874" s="5">
        <v>4500</v>
      </c>
      <c r="F874" s="130"/>
      <c r="G874" s="130"/>
      <c r="H874" s="130"/>
      <c r="I874" s="130"/>
      <c r="J874" s="130"/>
    </row>
    <row r="875" spans="1:10" ht="12.75" customHeight="1">
      <c r="A875" s="250" t="s">
        <v>922</v>
      </c>
      <c r="B875" s="250"/>
      <c r="C875" s="250"/>
      <c r="D875" s="250"/>
      <c r="E875" s="250"/>
      <c r="F875" s="130"/>
      <c r="G875" s="130"/>
      <c r="H875" s="130"/>
      <c r="I875" s="130"/>
      <c r="J875" s="130"/>
    </row>
    <row r="876" spans="1:10" ht="12.75">
      <c r="A876" s="9">
        <v>251981</v>
      </c>
      <c r="B876" s="97" t="s">
        <v>12</v>
      </c>
      <c r="C876" s="41" t="s">
        <v>923</v>
      </c>
      <c r="D876" s="3" t="s">
        <v>212</v>
      </c>
      <c r="E876" s="5">
        <v>34500</v>
      </c>
      <c r="F876" s="130"/>
      <c r="G876" s="130"/>
      <c r="H876" s="130"/>
      <c r="I876" s="130"/>
      <c r="J876" s="130"/>
    </row>
    <row r="877" spans="1:10" ht="12.75">
      <c r="A877" s="9">
        <v>251982</v>
      </c>
      <c r="B877" s="97" t="s">
        <v>20</v>
      </c>
      <c r="C877" s="41" t="s">
        <v>924</v>
      </c>
      <c r="D877" s="3" t="s">
        <v>212</v>
      </c>
      <c r="E877" s="5">
        <v>28750</v>
      </c>
      <c r="F877" s="130"/>
      <c r="G877" s="130"/>
      <c r="H877" s="130"/>
      <c r="I877" s="130"/>
      <c r="J877" s="130"/>
    </row>
    <row r="878" spans="1:10" ht="12.75">
      <c r="A878" s="9">
        <v>251983</v>
      </c>
      <c r="B878" s="97" t="s">
        <v>673</v>
      </c>
      <c r="C878" s="41" t="s">
        <v>925</v>
      </c>
      <c r="D878" s="3" t="s">
        <v>212</v>
      </c>
      <c r="E878" s="5">
        <v>34500</v>
      </c>
      <c r="F878" s="130"/>
      <c r="G878" s="130"/>
      <c r="H878" s="130"/>
      <c r="I878" s="130"/>
      <c r="J878" s="130"/>
    </row>
    <row r="879" spans="1:10" ht="12.75">
      <c r="A879" s="9">
        <v>251984</v>
      </c>
      <c r="B879" s="97" t="s">
        <v>1000</v>
      </c>
      <c r="C879" s="41" t="s">
        <v>926</v>
      </c>
      <c r="D879" s="3" t="s">
        <v>212</v>
      </c>
      <c r="E879" s="5">
        <v>27600</v>
      </c>
      <c r="F879" s="130"/>
      <c r="G879" s="130"/>
      <c r="H879" s="130"/>
      <c r="I879" s="130"/>
      <c r="J879" s="130"/>
    </row>
    <row r="880" spans="1:10" ht="25.5">
      <c r="A880" s="9">
        <v>251985</v>
      </c>
      <c r="B880" s="97" t="s">
        <v>1001</v>
      </c>
      <c r="C880" s="41" t="s">
        <v>927</v>
      </c>
      <c r="D880" s="3" t="s">
        <v>212</v>
      </c>
      <c r="E880" s="5">
        <v>17250</v>
      </c>
      <c r="F880" s="130"/>
      <c r="G880" s="130"/>
      <c r="H880" s="130"/>
      <c r="I880" s="130"/>
      <c r="J880" s="130"/>
    </row>
    <row r="881" spans="1:10" ht="12.75">
      <c r="A881" s="9">
        <v>251986</v>
      </c>
      <c r="B881" s="97" t="s">
        <v>674</v>
      </c>
      <c r="C881" s="41" t="s">
        <v>928</v>
      </c>
      <c r="D881" s="3" t="s">
        <v>212</v>
      </c>
      <c r="E881" s="5">
        <v>34500</v>
      </c>
      <c r="F881" s="130"/>
      <c r="G881" s="130"/>
      <c r="H881" s="130"/>
      <c r="I881" s="130"/>
      <c r="J881" s="130"/>
    </row>
    <row r="882" spans="1:10" ht="12.75">
      <c r="A882" s="9">
        <v>251987</v>
      </c>
      <c r="B882" s="97" t="s">
        <v>675</v>
      </c>
      <c r="C882" s="41" t="s">
        <v>929</v>
      </c>
      <c r="D882" s="3" t="s">
        <v>212</v>
      </c>
      <c r="E882" s="5">
        <v>51500</v>
      </c>
      <c r="F882" s="130"/>
      <c r="G882" s="130"/>
      <c r="H882" s="130"/>
      <c r="I882" s="130"/>
      <c r="J882" s="130"/>
    </row>
    <row r="883" spans="1:10" ht="12.75">
      <c r="A883" s="9">
        <v>251988</v>
      </c>
      <c r="B883" s="97" t="s">
        <v>676</v>
      </c>
      <c r="C883" s="41" t="s">
        <v>930</v>
      </c>
      <c r="D883" s="3" t="s">
        <v>212</v>
      </c>
      <c r="E883" s="5">
        <v>51750</v>
      </c>
      <c r="F883" s="130"/>
      <c r="G883" s="130"/>
      <c r="H883" s="130"/>
      <c r="I883" s="130"/>
      <c r="J883" s="130"/>
    </row>
    <row r="884" spans="1:10" ht="12.75">
      <c r="A884" s="9">
        <v>251989</v>
      </c>
      <c r="B884" s="97" t="s">
        <v>677</v>
      </c>
      <c r="C884" s="41" t="s">
        <v>931</v>
      </c>
      <c r="D884" s="3" t="s">
        <v>212</v>
      </c>
      <c r="E884" s="5">
        <v>97750</v>
      </c>
      <c r="F884" s="130"/>
      <c r="G884" s="130"/>
      <c r="H884" s="130"/>
      <c r="I884" s="130"/>
      <c r="J884" s="130"/>
    </row>
    <row r="885" spans="1:10" ht="25.5">
      <c r="A885" s="9">
        <v>251990</v>
      </c>
      <c r="B885" s="97" t="s">
        <v>1002</v>
      </c>
      <c r="C885" s="41" t="s">
        <v>932</v>
      </c>
      <c r="D885" s="3" t="s">
        <v>212</v>
      </c>
      <c r="E885" s="5">
        <v>46000</v>
      </c>
      <c r="F885" s="130"/>
      <c r="G885" s="130"/>
      <c r="H885" s="130"/>
      <c r="I885" s="130"/>
      <c r="J885" s="130"/>
    </row>
    <row r="886" spans="1:10" ht="12.75">
      <c r="A886" s="9">
        <v>251991</v>
      </c>
      <c r="B886" s="97" t="s">
        <v>1003</v>
      </c>
      <c r="C886" s="41" t="s">
        <v>933</v>
      </c>
      <c r="D886" s="3" t="s">
        <v>212</v>
      </c>
      <c r="E886" s="5">
        <v>30000</v>
      </c>
      <c r="F886" s="130"/>
      <c r="G886" s="130"/>
      <c r="H886" s="130"/>
      <c r="I886" s="130"/>
      <c r="J886" s="130"/>
    </row>
    <row r="887" spans="1:10" ht="12.75">
      <c r="A887" s="9">
        <v>251992</v>
      </c>
      <c r="B887" s="97" t="s">
        <v>1004</v>
      </c>
      <c r="C887" s="41" t="s">
        <v>934</v>
      </c>
      <c r="D887" s="3" t="s">
        <v>212</v>
      </c>
      <c r="E887" s="5">
        <v>28750</v>
      </c>
      <c r="F887" s="130"/>
      <c r="G887" s="130"/>
      <c r="H887" s="130"/>
      <c r="I887" s="130"/>
      <c r="J887" s="130"/>
    </row>
    <row r="888" spans="1:10" ht="12.75">
      <c r="A888" s="9">
        <v>251993</v>
      </c>
      <c r="B888" s="97" t="s">
        <v>1005</v>
      </c>
      <c r="C888" s="41" t="s">
        <v>935</v>
      </c>
      <c r="D888" s="3" t="s">
        <v>212</v>
      </c>
      <c r="E888" s="5">
        <v>17250</v>
      </c>
      <c r="F888" s="130"/>
      <c r="G888" s="130"/>
      <c r="H888" s="130"/>
      <c r="I888" s="130"/>
      <c r="J888" s="130"/>
    </row>
    <row r="889" spans="1:10" ht="12.75">
      <c r="A889" s="9">
        <v>251994</v>
      </c>
      <c r="B889" s="97" t="s">
        <v>1006</v>
      </c>
      <c r="C889" s="41" t="s">
        <v>963</v>
      </c>
      <c r="D889" s="3" t="s">
        <v>212</v>
      </c>
      <c r="E889" s="5">
        <v>46000</v>
      </c>
      <c r="F889" s="130"/>
      <c r="G889" s="130"/>
      <c r="H889" s="130"/>
      <c r="I889" s="130"/>
      <c r="J889" s="130"/>
    </row>
    <row r="890" spans="1:10" ht="12.75">
      <c r="A890" s="9">
        <v>251995</v>
      </c>
      <c r="B890" s="97" t="s">
        <v>1007</v>
      </c>
      <c r="C890" s="41" t="s">
        <v>936</v>
      </c>
      <c r="D890" s="3" t="s">
        <v>212</v>
      </c>
      <c r="E890" s="5">
        <v>40250</v>
      </c>
      <c r="F890" s="130"/>
      <c r="G890" s="130"/>
      <c r="H890" s="130"/>
      <c r="I890" s="130"/>
      <c r="J890" s="130"/>
    </row>
    <row r="891" spans="1:10" ht="12.75">
      <c r="A891" s="9"/>
      <c r="B891" s="19"/>
      <c r="C891" s="87"/>
      <c r="D891" s="3"/>
      <c r="E891" s="5"/>
      <c r="F891" s="130"/>
      <c r="G891" s="130"/>
      <c r="H891" s="130"/>
      <c r="I891" s="130"/>
      <c r="J891" s="130"/>
    </row>
    <row r="892" spans="1:10" ht="12.75">
      <c r="A892" s="9"/>
      <c r="B892" s="19"/>
      <c r="C892" s="87"/>
      <c r="D892" s="3"/>
      <c r="E892" s="5"/>
      <c r="F892" s="130"/>
      <c r="G892" s="130"/>
      <c r="H892" s="130"/>
      <c r="I892" s="130"/>
      <c r="J892" s="130"/>
    </row>
    <row r="893" spans="1:12" ht="12.75">
      <c r="A893" s="9"/>
      <c r="B893" s="19"/>
      <c r="C893" s="87"/>
      <c r="D893" s="3"/>
      <c r="E893" s="5"/>
      <c r="F893" s="130"/>
      <c r="G893" s="130"/>
      <c r="H893" s="130"/>
      <c r="I893" s="130"/>
      <c r="J893" s="130"/>
      <c r="K893" s="130"/>
      <c r="L893" s="130"/>
    </row>
    <row r="894" spans="1:12" ht="12.75">
      <c r="A894" s="9"/>
      <c r="B894" s="19"/>
      <c r="C894" s="138"/>
      <c r="D894" s="3"/>
      <c r="E894" s="5"/>
      <c r="F894" s="130"/>
      <c r="G894" s="130"/>
      <c r="H894" s="130"/>
      <c r="I894" s="130"/>
      <c r="J894" s="130"/>
      <c r="K894" s="130"/>
      <c r="L894" s="130"/>
    </row>
    <row r="895" spans="1:5" ht="12.75">
      <c r="A895" s="247" t="s">
        <v>1303</v>
      </c>
      <c r="B895" s="247"/>
      <c r="C895" s="247"/>
      <c r="D895" s="247"/>
      <c r="E895" s="247"/>
    </row>
    <row r="896" spans="1:6" ht="21.75" customHeight="1">
      <c r="A896" s="106">
        <v>260011</v>
      </c>
      <c r="B896" s="105" t="s">
        <v>1304</v>
      </c>
      <c r="C896" s="105" t="s">
        <v>1305</v>
      </c>
      <c r="D896" s="106" t="s">
        <v>461</v>
      </c>
      <c r="E896" s="5">
        <v>1320</v>
      </c>
      <c r="F896" s="130"/>
    </row>
    <row r="897" spans="1:6" ht="12.75">
      <c r="A897" s="106">
        <v>260012</v>
      </c>
      <c r="B897" s="105" t="s">
        <v>1306</v>
      </c>
      <c r="C897" s="105" t="s">
        <v>1307</v>
      </c>
      <c r="D897" s="106" t="s">
        <v>461</v>
      </c>
      <c r="E897" s="5">
        <v>1320</v>
      </c>
      <c r="F897" s="130"/>
    </row>
    <row r="898" spans="1:6" ht="25.5">
      <c r="A898" s="106">
        <v>260013</v>
      </c>
      <c r="B898" s="105" t="s">
        <v>1308</v>
      </c>
      <c r="C898" s="105" t="s">
        <v>1309</v>
      </c>
      <c r="D898" s="106" t="s">
        <v>461</v>
      </c>
      <c r="E898" s="5">
        <v>12000</v>
      </c>
      <c r="F898" s="130"/>
    </row>
    <row r="899" spans="1:6" ht="12.75">
      <c r="A899" s="106">
        <v>260014</v>
      </c>
      <c r="B899" s="105" t="s">
        <v>1310</v>
      </c>
      <c r="C899" s="105" t="s">
        <v>1311</v>
      </c>
      <c r="D899" s="106" t="s">
        <v>461</v>
      </c>
      <c r="E899" s="5">
        <v>14400</v>
      </c>
      <c r="F899" s="130"/>
    </row>
    <row r="900" spans="1:6" ht="12.75">
      <c r="A900" s="106">
        <v>260015</v>
      </c>
      <c r="B900" s="196" t="s">
        <v>1312</v>
      </c>
      <c r="C900" s="105" t="s">
        <v>1313</v>
      </c>
      <c r="D900" s="106" t="s">
        <v>461</v>
      </c>
      <c r="E900" s="5">
        <v>33000</v>
      </c>
      <c r="F900" s="130"/>
    </row>
    <row r="901" spans="1:6" ht="12.75">
      <c r="A901" s="106">
        <v>260016</v>
      </c>
      <c r="B901" s="143" t="s">
        <v>1314</v>
      </c>
      <c r="C901" s="143" t="s">
        <v>1315</v>
      </c>
      <c r="D901" s="166" t="s">
        <v>461</v>
      </c>
      <c r="E901" s="5">
        <v>33000</v>
      </c>
      <c r="F901" s="130"/>
    </row>
    <row r="902" spans="1:6" ht="25.5">
      <c r="A902" s="106">
        <v>260017</v>
      </c>
      <c r="B902" s="143" t="s">
        <v>1316</v>
      </c>
      <c r="C902" s="143" t="s">
        <v>1317</v>
      </c>
      <c r="D902" s="166" t="s">
        <v>461</v>
      </c>
      <c r="E902" s="5">
        <v>6600</v>
      </c>
      <c r="F902" s="130"/>
    </row>
    <row r="903" spans="1:6" ht="25.5">
      <c r="A903" s="106">
        <v>260018</v>
      </c>
      <c r="B903" s="143" t="s">
        <v>1318</v>
      </c>
      <c r="C903" s="143" t="s">
        <v>1319</v>
      </c>
      <c r="D903" s="166" t="s">
        <v>461</v>
      </c>
      <c r="E903" s="5">
        <v>6600</v>
      </c>
      <c r="F903" s="130"/>
    </row>
    <row r="904" spans="1:6" ht="25.5">
      <c r="A904" s="106">
        <v>260019</v>
      </c>
      <c r="B904" s="143" t="s">
        <v>1320</v>
      </c>
      <c r="C904" s="143" t="s">
        <v>1321</v>
      </c>
      <c r="D904" s="166" t="s">
        <v>461</v>
      </c>
      <c r="E904" s="5">
        <v>2160</v>
      </c>
      <c r="F904" s="130"/>
    </row>
    <row r="905" spans="1:6" ht="25.5">
      <c r="A905" s="106">
        <v>260020</v>
      </c>
      <c r="B905" s="143" t="s">
        <v>1322</v>
      </c>
      <c r="C905" s="143" t="s">
        <v>1323</v>
      </c>
      <c r="D905" s="166" t="s">
        <v>461</v>
      </c>
      <c r="E905" s="5">
        <v>2040</v>
      </c>
      <c r="F905" s="130"/>
    </row>
    <row r="906" spans="1:6" ht="12.75">
      <c r="A906" s="106">
        <v>260021</v>
      </c>
      <c r="B906" s="143" t="s">
        <v>1324</v>
      </c>
      <c r="C906" s="143" t="s">
        <v>1325</v>
      </c>
      <c r="D906" s="166" t="s">
        <v>461</v>
      </c>
      <c r="E906" s="5">
        <v>5280</v>
      </c>
      <c r="F906" s="130"/>
    </row>
    <row r="907" spans="1:6" ht="12.75">
      <c r="A907" s="106">
        <v>260022</v>
      </c>
      <c r="B907" s="105" t="s">
        <v>1326</v>
      </c>
      <c r="C907" s="105" t="s">
        <v>1327</v>
      </c>
      <c r="D907" s="106" t="s">
        <v>461</v>
      </c>
      <c r="E907" s="5">
        <v>5640</v>
      </c>
      <c r="F907" s="130"/>
    </row>
    <row r="908" spans="1:6" ht="12.75">
      <c r="A908" s="106">
        <v>260023</v>
      </c>
      <c r="B908" s="197" t="s">
        <v>1328</v>
      </c>
      <c r="C908" s="143" t="s">
        <v>1329</v>
      </c>
      <c r="D908" s="106" t="s">
        <v>461</v>
      </c>
      <c r="E908" s="5">
        <v>2280</v>
      </c>
      <c r="F908" s="130"/>
    </row>
    <row r="909" spans="1:6" ht="12.75">
      <c r="A909" s="106">
        <v>260024</v>
      </c>
      <c r="B909" s="196" t="s">
        <v>1330</v>
      </c>
      <c r="C909" s="143" t="s">
        <v>1331</v>
      </c>
      <c r="D909" s="166" t="s">
        <v>461</v>
      </c>
      <c r="E909" s="5">
        <v>3360</v>
      </c>
      <c r="F909" s="130"/>
    </row>
    <row r="910" spans="1:6" ht="12.75">
      <c r="A910" s="106">
        <v>260025</v>
      </c>
      <c r="B910" s="105" t="s">
        <v>1332</v>
      </c>
      <c r="C910" s="105" t="s">
        <v>1333</v>
      </c>
      <c r="D910" s="106" t="s">
        <v>461</v>
      </c>
      <c r="E910" s="5">
        <v>3600</v>
      </c>
      <c r="F910" s="130"/>
    </row>
    <row r="911" spans="1:6" ht="25.5">
      <c r="A911" s="166">
        <v>260026</v>
      </c>
      <c r="B911" s="196" t="s">
        <v>1334</v>
      </c>
      <c r="C911" s="143" t="s">
        <v>1335</v>
      </c>
      <c r="D911" s="166" t="s">
        <v>1336</v>
      </c>
      <c r="E911" s="5">
        <v>1260</v>
      </c>
      <c r="F911" s="130"/>
    </row>
    <row r="912" spans="1:6" ht="25.5">
      <c r="A912" s="166">
        <v>260027</v>
      </c>
      <c r="B912" s="143" t="s">
        <v>1337</v>
      </c>
      <c r="C912" s="143" t="s">
        <v>1338</v>
      </c>
      <c r="D912" s="166" t="s">
        <v>1220</v>
      </c>
      <c r="E912" s="5">
        <v>2400</v>
      </c>
      <c r="F912" s="130"/>
    </row>
    <row r="913" spans="1:6" ht="12.75">
      <c r="A913" s="166">
        <v>260028</v>
      </c>
      <c r="B913" s="143" t="s">
        <v>1339</v>
      </c>
      <c r="C913" s="143" t="s">
        <v>1340</v>
      </c>
      <c r="D913" s="166" t="s">
        <v>461</v>
      </c>
      <c r="E913" s="5">
        <v>4200</v>
      </c>
      <c r="F913" s="130"/>
    </row>
    <row r="914" spans="1:6" ht="12.75">
      <c r="A914" s="166">
        <v>260029</v>
      </c>
      <c r="B914" s="143" t="s">
        <v>1341</v>
      </c>
      <c r="C914" s="143" t="s">
        <v>1342</v>
      </c>
      <c r="D914" s="166" t="s">
        <v>461</v>
      </c>
      <c r="E914" s="5">
        <v>2640</v>
      </c>
      <c r="F914" s="130"/>
    </row>
    <row r="915" spans="1:6" ht="12.75">
      <c r="A915" s="166">
        <v>260030</v>
      </c>
      <c r="B915" s="143" t="s">
        <v>1343</v>
      </c>
      <c r="C915" s="143" t="s">
        <v>1344</v>
      </c>
      <c r="D915" s="166" t="s">
        <v>461</v>
      </c>
      <c r="E915" s="5">
        <v>2400</v>
      </c>
      <c r="F915" s="130"/>
    </row>
    <row r="916" spans="1:6" ht="12.75">
      <c r="A916" s="166">
        <v>260031</v>
      </c>
      <c r="B916" s="143" t="s">
        <v>1345</v>
      </c>
      <c r="C916" s="143" t="s">
        <v>1346</v>
      </c>
      <c r="D916" s="166" t="s">
        <v>461</v>
      </c>
      <c r="E916" s="5">
        <v>16560</v>
      </c>
      <c r="F916" s="130"/>
    </row>
    <row r="917" spans="1:6" ht="12.75">
      <c r="A917" s="166">
        <v>260032</v>
      </c>
      <c r="B917" s="143" t="s">
        <v>1347</v>
      </c>
      <c r="C917" s="143" t="s">
        <v>1348</v>
      </c>
      <c r="D917" s="166" t="s">
        <v>461</v>
      </c>
      <c r="E917" s="5">
        <v>20400</v>
      </c>
      <c r="F917" s="130"/>
    </row>
    <row r="918" spans="1:6" ht="12.75">
      <c r="A918" s="166">
        <v>260033</v>
      </c>
      <c r="B918" s="143" t="s">
        <v>1349</v>
      </c>
      <c r="C918" s="143" t="s">
        <v>1350</v>
      </c>
      <c r="D918" s="166" t="s">
        <v>461</v>
      </c>
      <c r="E918" s="5">
        <v>1560</v>
      </c>
      <c r="F918" s="130"/>
    </row>
    <row r="919" spans="1:6" ht="12.75">
      <c r="A919" s="166">
        <v>260034</v>
      </c>
      <c r="B919" s="167" t="s">
        <v>1351</v>
      </c>
      <c r="C919" s="143" t="s">
        <v>1352</v>
      </c>
      <c r="D919" s="166" t="s">
        <v>461</v>
      </c>
      <c r="E919" s="5">
        <v>5640</v>
      </c>
      <c r="F919" s="130"/>
    </row>
    <row r="920" spans="1:6" ht="12.75">
      <c r="A920" s="166">
        <v>260035</v>
      </c>
      <c r="B920" s="167" t="s">
        <v>1353</v>
      </c>
      <c r="C920" s="143" t="s">
        <v>1354</v>
      </c>
      <c r="D920" s="166" t="s">
        <v>461</v>
      </c>
      <c r="E920" s="5">
        <v>8640</v>
      </c>
      <c r="F920" s="130"/>
    </row>
    <row r="921" spans="1:6" ht="12.75">
      <c r="A921" s="166">
        <v>260036</v>
      </c>
      <c r="B921" s="167" t="s">
        <v>1355</v>
      </c>
      <c r="C921" s="143" t="s">
        <v>1356</v>
      </c>
      <c r="D921" s="166" t="s">
        <v>461</v>
      </c>
      <c r="E921" s="5">
        <v>13200</v>
      </c>
      <c r="F921" s="130"/>
    </row>
    <row r="922" spans="1:6" ht="12.75">
      <c r="A922" s="166">
        <v>260037</v>
      </c>
      <c r="B922" s="167" t="s">
        <v>1357</v>
      </c>
      <c r="C922" s="143" t="s">
        <v>1358</v>
      </c>
      <c r="D922" s="166" t="s">
        <v>461</v>
      </c>
      <c r="E922" s="5">
        <v>14400</v>
      </c>
      <c r="F922" s="130"/>
    </row>
    <row r="923" spans="1:6" ht="12.75">
      <c r="A923" s="166">
        <v>260038</v>
      </c>
      <c r="B923" s="167" t="s">
        <v>1359</v>
      </c>
      <c r="C923" s="143" t="s">
        <v>1360</v>
      </c>
      <c r="D923" s="166" t="s">
        <v>461</v>
      </c>
      <c r="E923" s="5">
        <v>9960</v>
      </c>
      <c r="F923" s="130"/>
    </row>
    <row r="924" spans="1:6" ht="12.75">
      <c r="A924" s="166">
        <v>260039</v>
      </c>
      <c r="B924" s="167" t="s">
        <v>1361</v>
      </c>
      <c r="C924" s="143" t="s">
        <v>1362</v>
      </c>
      <c r="D924" s="166" t="s">
        <v>461</v>
      </c>
      <c r="E924" s="5">
        <v>75240</v>
      </c>
      <c r="F924" s="130"/>
    </row>
    <row r="925" spans="1:6" ht="12.75">
      <c r="A925" s="166">
        <v>260040</v>
      </c>
      <c r="B925" s="167" t="s">
        <v>1363</v>
      </c>
      <c r="C925" s="143" t="s">
        <v>1364</v>
      </c>
      <c r="D925" s="166" t="s">
        <v>461</v>
      </c>
      <c r="E925" s="5">
        <v>50160</v>
      </c>
      <c r="F925" s="130"/>
    </row>
    <row r="926" spans="1:6" ht="12.75">
      <c r="A926" s="166">
        <v>260041</v>
      </c>
      <c r="B926" s="167" t="s">
        <v>1365</v>
      </c>
      <c r="C926" s="143" t="s">
        <v>1366</v>
      </c>
      <c r="D926" s="166" t="s">
        <v>461</v>
      </c>
      <c r="E926" s="5">
        <v>63800</v>
      </c>
      <c r="F926" s="130"/>
    </row>
    <row r="927" spans="1:6" ht="25.5">
      <c r="A927" s="166">
        <v>260042</v>
      </c>
      <c r="B927" s="167" t="s">
        <v>1367</v>
      </c>
      <c r="C927" s="143" t="s">
        <v>1368</v>
      </c>
      <c r="D927" s="166" t="s">
        <v>461</v>
      </c>
      <c r="E927" s="5">
        <v>35200</v>
      </c>
      <c r="F927" s="130"/>
    </row>
    <row r="928" spans="1:6" ht="12.75">
      <c r="A928" s="166">
        <v>260043</v>
      </c>
      <c r="B928" s="167" t="s">
        <v>1369</v>
      </c>
      <c r="C928" s="143" t="s">
        <v>1370</v>
      </c>
      <c r="D928" s="166" t="s">
        <v>1371</v>
      </c>
      <c r="E928" s="5">
        <v>72000</v>
      </c>
      <c r="F928" s="130"/>
    </row>
    <row r="929" spans="1:6" ht="12.75">
      <c r="A929" s="166">
        <v>260044</v>
      </c>
      <c r="B929" s="167" t="s">
        <v>1372</v>
      </c>
      <c r="C929" s="143" t="s">
        <v>1373</v>
      </c>
      <c r="D929" s="166" t="s">
        <v>461</v>
      </c>
      <c r="E929" s="5">
        <v>6300</v>
      </c>
      <c r="F929" s="130"/>
    </row>
    <row r="930" spans="1:6" ht="25.5">
      <c r="A930" s="166">
        <v>260045</v>
      </c>
      <c r="B930" s="196" t="s">
        <v>1374</v>
      </c>
      <c r="C930" s="143" t="s">
        <v>1375</v>
      </c>
      <c r="D930" s="166" t="s">
        <v>461</v>
      </c>
      <c r="E930" s="5">
        <v>14300</v>
      </c>
      <c r="F930" s="130"/>
    </row>
    <row r="931" spans="1:6" ht="12.75">
      <c r="A931" s="166">
        <v>260046</v>
      </c>
      <c r="B931" s="167" t="s">
        <v>1376</v>
      </c>
      <c r="C931" s="143" t="s">
        <v>1377</v>
      </c>
      <c r="D931" s="166" t="s">
        <v>461</v>
      </c>
      <c r="E931" s="5">
        <v>33000</v>
      </c>
      <c r="F931" s="130"/>
    </row>
    <row r="932" spans="1:6" ht="12.75">
      <c r="A932" s="166">
        <v>260047</v>
      </c>
      <c r="B932" s="167" t="s">
        <v>1378</v>
      </c>
      <c r="C932" s="143" t="s">
        <v>1379</v>
      </c>
      <c r="D932" s="166" t="s">
        <v>461</v>
      </c>
      <c r="E932" s="5">
        <v>3850</v>
      </c>
      <c r="F932" s="130"/>
    </row>
    <row r="933" spans="1:6" ht="12.75">
      <c r="A933" s="20">
        <v>260048</v>
      </c>
      <c r="B933" s="107" t="s">
        <v>2012</v>
      </c>
      <c r="C933" s="21" t="s">
        <v>2013</v>
      </c>
      <c r="D933" s="166" t="s">
        <v>461</v>
      </c>
      <c r="E933" s="5">
        <v>33000</v>
      </c>
      <c r="F933" s="130"/>
    </row>
    <row r="934" spans="1:5" ht="13.5" customHeight="1">
      <c r="A934" s="243" t="s">
        <v>1380</v>
      </c>
      <c r="B934" s="243"/>
      <c r="C934" s="243"/>
      <c r="D934" s="243"/>
      <c r="E934" s="243"/>
    </row>
    <row r="935" spans="1:6" ht="12.75">
      <c r="A935" s="166">
        <v>260049</v>
      </c>
      <c r="B935" s="167" t="s">
        <v>1381</v>
      </c>
      <c r="C935" s="143" t="s">
        <v>1382</v>
      </c>
      <c r="D935" s="166" t="s">
        <v>461</v>
      </c>
      <c r="E935" s="5">
        <v>156000</v>
      </c>
      <c r="F935" s="130"/>
    </row>
    <row r="936" spans="1:6" ht="12.75">
      <c r="A936" s="166">
        <v>260050</v>
      </c>
      <c r="B936" s="167" t="s">
        <v>1383</v>
      </c>
      <c r="C936" s="143" t="s">
        <v>1384</v>
      </c>
      <c r="D936" s="166" t="s">
        <v>461</v>
      </c>
      <c r="E936" s="5">
        <v>84500</v>
      </c>
      <c r="F936" s="130"/>
    </row>
    <row r="937" spans="1:6" ht="12.75">
      <c r="A937" s="166">
        <v>260051</v>
      </c>
      <c r="B937" s="167" t="s">
        <v>1385</v>
      </c>
      <c r="C937" s="143" t="s">
        <v>1386</v>
      </c>
      <c r="D937" s="166" t="s">
        <v>461</v>
      </c>
      <c r="E937" s="5">
        <v>109800</v>
      </c>
      <c r="F937" s="130"/>
    </row>
    <row r="938" spans="1:6" ht="12.75">
      <c r="A938" s="166">
        <v>260052</v>
      </c>
      <c r="B938" s="167" t="s">
        <v>1387</v>
      </c>
      <c r="C938" s="143" t="s">
        <v>1388</v>
      </c>
      <c r="D938" s="166" t="s">
        <v>461</v>
      </c>
      <c r="E938" s="5">
        <v>59400</v>
      </c>
      <c r="F938" s="130"/>
    </row>
    <row r="939" spans="1:6" ht="25.5">
      <c r="A939" s="20">
        <v>260053</v>
      </c>
      <c r="B939" s="167" t="s">
        <v>1389</v>
      </c>
      <c r="C939" s="143" t="s">
        <v>2019</v>
      </c>
      <c r="D939" s="166" t="s">
        <v>461</v>
      </c>
      <c r="E939" s="5">
        <v>90000</v>
      </c>
      <c r="F939" s="130"/>
    </row>
    <row r="940" spans="1:6" ht="25.5">
      <c r="A940" s="20">
        <v>260054</v>
      </c>
      <c r="B940" s="167" t="s">
        <v>2020</v>
      </c>
      <c r="C940" s="143" t="s">
        <v>1632</v>
      </c>
      <c r="D940" s="166" t="s">
        <v>461</v>
      </c>
      <c r="E940" s="5">
        <v>96000</v>
      </c>
      <c r="F940" s="130"/>
    </row>
    <row r="941" spans="1:6" ht="12.75">
      <c r="A941" s="20">
        <v>260055</v>
      </c>
      <c r="B941" s="167" t="s">
        <v>2022</v>
      </c>
      <c r="C941" s="143" t="s">
        <v>2021</v>
      </c>
      <c r="D941" s="166" t="s">
        <v>461</v>
      </c>
      <c r="E941" s="5">
        <v>10000</v>
      </c>
      <c r="F941" s="130"/>
    </row>
    <row r="942" spans="1:6" ht="12.75">
      <c r="A942" s="20">
        <v>260056</v>
      </c>
      <c r="B942" s="167" t="s">
        <v>2023</v>
      </c>
      <c r="C942" s="143" t="s">
        <v>2024</v>
      </c>
      <c r="D942" s="166" t="s">
        <v>461</v>
      </c>
      <c r="E942" s="5">
        <v>9000</v>
      </c>
      <c r="F942" s="130"/>
    </row>
    <row r="943" spans="1:6" ht="12.75">
      <c r="A943" s="20">
        <v>260057</v>
      </c>
      <c r="B943" s="167" t="s">
        <v>2025</v>
      </c>
      <c r="C943" s="143" t="s">
        <v>2026</v>
      </c>
      <c r="D943" s="166" t="s">
        <v>461</v>
      </c>
      <c r="E943" s="5">
        <v>12000</v>
      </c>
      <c r="F943" s="130"/>
    </row>
    <row r="944" spans="1:6" ht="25.5">
      <c r="A944" s="9">
        <v>260058</v>
      </c>
      <c r="B944" s="102" t="s">
        <v>2028</v>
      </c>
      <c r="C944" s="143" t="s">
        <v>2029</v>
      </c>
      <c r="D944" s="50" t="s">
        <v>461</v>
      </c>
      <c r="E944" s="5">
        <v>157000</v>
      </c>
      <c r="F944" s="130"/>
    </row>
    <row r="945" spans="1:5" ht="12.75">
      <c r="A945" s="247" t="s">
        <v>1390</v>
      </c>
      <c r="B945" s="247"/>
      <c r="C945" s="247"/>
      <c r="D945" s="247"/>
      <c r="E945" s="247"/>
    </row>
    <row r="946" spans="1:5" ht="12.75">
      <c r="A946" s="252" t="s">
        <v>1391</v>
      </c>
      <c r="B946" s="252"/>
      <c r="C946" s="252"/>
      <c r="D946" s="252"/>
      <c r="E946" s="252"/>
    </row>
    <row r="947" spans="1:5" ht="13.5">
      <c r="A947" s="253" t="s">
        <v>1392</v>
      </c>
      <c r="B947" s="253"/>
      <c r="C947" s="253"/>
      <c r="D947" s="253"/>
      <c r="E947" s="253"/>
    </row>
    <row r="948" spans="1:5" ht="12.75">
      <c r="A948" s="106">
        <v>130011</v>
      </c>
      <c r="B948" s="106" t="s">
        <v>1393</v>
      </c>
      <c r="C948" s="105" t="s">
        <v>1394</v>
      </c>
      <c r="D948" s="106" t="s">
        <v>461</v>
      </c>
      <c r="E948" s="5">
        <v>3036</v>
      </c>
    </row>
    <row r="949" spans="1:5" ht="12.75">
      <c r="A949" s="106">
        <v>130012</v>
      </c>
      <c r="B949" s="106" t="s">
        <v>1395</v>
      </c>
      <c r="C949" s="105" t="s">
        <v>1396</v>
      </c>
      <c r="D949" s="106" t="s">
        <v>461</v>
      </c>
      <c r="E949" s="5">
        <v>2040</v>
      </c>
    </row>
    <row r="950" spans="1:5" ht="12.75">
      <c r="A950" s="106">
        <v>130013</v>
      </c>
      <c r="B950" s="106" t="s">
        <v>1397</v>
      </c>
      <c r="C950" s="105" t="s">
        <v>1398</v>
      </c>
      <c r="D950" s="106" t="s">
        <v>461</v>
      </c>
      <c r="E950" s="5">
        <v>4680</v>
      </c>
    </row>
    <row r="951" spans="1:5" ht="12.75">
      <c r="A951" s="106">
        <v>130014</v>
      </c>
      <c r="B951" s="106" t="s">
        <v>1399</v>
      </c>
      <c r="C951" s="105" t="s">
        <v>1400</v>
      </c>
      <c r="D951" s="106" t="s">
        <v>1401</v>
      </c>
      <c r="E951" s="5">
        <v>240</v>
      </c>
    </row>
    <row r="952" spans="1:5" ht="12.75">
      <c r="A952" s="106">
        <v>130015</v>
      </c>
      <c r="B952" s="106" t="s">
        <v>1402</v>
      </c>
      <c r="C952" s="105" t="s">
        <v>1403</v>
      </c>
      <c r="D952" s="106" t="s">
        <v>1401</v>
      </c>
      <c r="E952" s="5">
        <v>180</v>
      </c>
    </row>
    <row r="953" spans="1:5" ht="17.25" customHeight="1">
      <c r="A953" s="254" t="s">
        <v>1404</v>
      </c>
      <c r="B953" s="254"/>
      <c r="C953" s="254"/>
      <c r="D953" s="254"/>
      <c r="E953" s="254"/>
    </row>
    <row r="954" spans="1:5" ht="12.75">
      <c r="A954" s="106">
        <v>130016</v>
      </c>
      <c r="B954" s="106" t="s">
        <v>1405</v>
      </c>
      <c r="C954" s="105" t="s">
        <v>1406</v>
      </c>
      <c r="D954" s="106" t="s">
        <v>461</v>
      </c>
      <c r="E954" s="5">
        <v>2040</v>
      </c>
    </row>
    <row r="955" spans="1:5" ht="25.5">
      <c r="A955" s="106">
        <v>130017</v>
      </c>
      <c r="B955" s="106" t="s">
        <v>1407</v>
      </c>
      <c r="C955" s="105" t="s">
        <v>1408</v>
      </c>
      <c r="D955" s="106" t="s">
        <v>461</v>
      </c>
      <c r="E955" s="5">
        <v>3300</v>
      </c>
    </row>
    <row r="956" spans="1:5" ht="25.5">
      <c r="A956" s="106">
        <v>130018</v>
      </c>
      <c r="B956" s="106" t="s">
        <v>1409</v>
      </c>
      <c r="C956" s="105" t="s">
        <v>1410</v>
      </c>
      <c r="D956" s="166" t="s">
        <v>461</v>
      </c>
      <c r="E956" s="5">
        <v>4320</v>
      </c>
    </row>
    <row r="957" spans="1:5" ht="12.75">
      <c r="A957" s="106">
        <v>130019</v>
      </c>
      <c r="B957" s="106" t="s">
        <v>1411</v>
      </c>
      <c r="C957" s="143" t="s">
        <v>1412</v>
      </c>
      <c r="D957" s="166" t="s">
        <v>461</v>
      </c>
      <c r="E957" s="5">
        <v>4440</v>
      </c>
    </row>
    <row r="958" spans="1:5" ht="12.75">
      <c r="A958" s="106">
        <v>130020</v>
      </c>
      <c r="B958" s="106" t="s">
        <v>1413</v>
      </c>
      <c r="C958" s="143" t="s">
        <v>1414</v>
      </c>
      <c r="D958" s="166" t="s">
        <v>461</v>
      </c>
      <c r="E958" s="5">
        <v>5640</v>
      </c>
    </row>
    <row r="959" spans="1:5" ht="12.75">
      <c r="A959" s="106">
        <v>130021</v>
      </c>
      <c r="B959" s="166" t="s">
        <v>1415</v>
      </c>
      <c r="C959" s="143" t="s">
        <v>1416</v>
      </c>
      <c r="D959" s="166" t="s">
        <v>461</v>
      </c>
      <c r="E959" s="5">
        <v>4320</v>
      </c>
    </row>
    <row r="960" spans="1:5" ht="16.5" customHeight="1">
      <c r="A960" s="255" t="s">
        <v>1417</v>
      </c>
      <c r="B960" s="255"/>
      <c r="C960" s="255"/>
      <c r="D960" s="255"/>
      <c r="E960" s="255"/>
    </row>
    <row r="961" spans="1:5" ht="12.75">
      <c r="A961" s="106">
        <v>130022</v>
      </c>
      <c r="B961" s="166" t="s">
        <v>1418</v>
      </c>
      <c r="C961" s="143" t="s">
        <v>1419</v>
      </c>
      <c r="D961" s="166" t="s">
        <v>461</v>
      </c>
      <c r="E961" s="5">
        <v>3600</v>
      </c>
    </row>
    <row r="962" spans="1:5" ht="12.75">
      <c r="A962" s="106">
        <v>130023</v>
      </c>
      <c r="B962" s="166" t="s">
        <v>1420</v>
      </c>
      <c r="C962" s="143" t="s">
        <v>1421</v>
      </c>
      <c r="D962" s="166" t="s">
        <v>461</v>
      </c>
      <c r="E962" s="5">
        <v>3300</v>
      </c>
    </row>
    <row r="963" spans="1:5" ht="12.75">
      <c r="A963" s="106">
        <v>130024</v>
      </c>
      <c r="B963" s="166" t="s">
        <v>1422</v>
      </c>
      <c r="C963" s="105" t="s">
        <v>1423</v>
      </c>
      <c r="D963" s="106" t="s">
        <v>461</v>
      </c>
      <c r="E963" s="5">
        <v>4680</v>
      </c>
    </row>
    <row r="964" spans="1:5" ht="12.75">
      <c r="A964" s="106">
        <v>130025</v>
      </c>
      <c r="B964" s="10" t="s">
        <v>1424</v>
      </c>
      <c r="C964" s="143" t="s">
        <v>1425</v>
      </c>
      <c r="D964" s="106" t="s">
        <v>461</v>
      </c>
      <c r="E964" s="5">
        <v>5280</v>
      </c>
    </row>
    <row r="965" spans="1:5" ht="12.75">
      <c r="A965" s="106">
        <v>130026</v>
      </c>
      <c r="B965" s="166" t="s">
        <v>1426</v>
      </c>
      <c r="C965" s="143" t="s">
        <v>1427</v>
      </c>
      <c r="D965" s="166" t="s">
        <v>461</v>
      </c>
      <c r="E965" s="5">
        <v>5280</v>
      </c>
    </row>
    <row r="966" spans="1:5" ht="12.75">
      <c r="A966" s="106">
        <v>130027</v>
      </c>
      <c r="B966" s="166" t="s">
        <v>1428</v>
      </c>
      <c r="C966" s="143" t="s">
        <v>1429</v>
      </c>
      <c r="D966" s="166" t="s">
        <v>461</v>
      </c>
      <c r="E966" s="5">
        <v>5280</v>
      </c>
    </row>
    <row r="967" spans="1:5" ht="13.5" customHeight="1">
      <c r="A967" s="256" t="s">
        <v>1442</v>
      </c>
      <c r="B967" s="256"/>
      <c r="C967" s="256"/>
      <c r="D967" s="256"/>
      <c r="E967" s="256"/>
    </row>
    <row r="968" spans="1:5" ht="12.75">
      <c r="A968" s="166">
        <v>130034</v>
      </c>
      <c r="B968" s="166" t="s">
        <v>1443</v>
      </c>
      <c r="C968" s="143" t="s">
        <v>1444</v>
      </c>
      <c r="D968" s="166" t="s">
        <v>461</v>
      </c>
      <c r="E968" s="5">
        <v>11880</v>
      </c>
    </row>
    <row r="969" spans="1:5" ht="12.75">
      <c r="A969" s="166">
        <v>130035</v>
      </c>
      <c r="B969" s="166" t="s">
        <v>1445</v>
      </c>
      <c r="C969" s="143" t="s">
        <v>1446</v>
      </c>
      <c r="D969" s="166" t="s">
        <v>461</v>
      </c>
      <c r="E969" s="5">
        <v>21120</v>
      </c>
    </row>
    <row r="970" spans="1:5" ht="12.75">
      <c r="A970" s="166">
        <v>130036</v>
      </c>
      <c r="B970" s="166" t="s">
        <v>1447</v>
      </c>
      <c r="C970" s="143" t="s">
        <v>1450</v>
      </c>
      <c r="D970" s="166" t="s">
        <v>461</v>
      </c>
      <c r="E970" s="5">
        <v>13860</v>
      </c>
    </row>
    <row r="971" spans="1:5" ht="12.75">
      <c r="A971" s="166">
        <v>130037</v>
      </c>
      <c r="B971" s="166" t="s">
        <v>1448</v>
      </c>
      <c r="C971" s="143" t="s">
        <v>1452</v>
      </c>
      <c r="D971" s="166" t="s">
        <v>461</v>
      </c>
      <c r="E971" s="5">
        <v>13860</v>
      </c>
    </row>
    <row r="972" spans="1:5" ht="12.75">
      <c r="A972" s="166">
        <v>130038</v>
      </c>
      <c r="B972" s="166" t="s">
        <v>1449</v>
      </c>
      <c r="C972" s="143" t="s">
        <v>1454</v>
      </c>
      <c r="D972" s="166" t="s">
        <v>461</v>
      </c>
      <c r="E972" s="5">
        <v>13860</v>
      </c>
    </row>
    <row r="973" spans="1:5" ht="12.75">
      <c r="A973" s="166">
        <v>130039</v>
      </c>
      <c r="B973" s="166" t="s">
        <v>1451</v>
      </c>
      <c r="C973" s="143" t="s">
        <v>1456</v>
      </c>
      <c r="D973" s="166" t="s">
        <v>461</v>
      </c>
      <c r="E973" s="5">
        <v>13860</v>
      </c>
    </row>
    <row r="974" spans="1:5" ht="12.75">
      <c r="A974" s="166">
        <v>130040</v>
      </c>
      <c r="B974" s="166" t="s">
        <v>1453</v>
      </c>
      <c r="C974" s="143" t="s">
        <v>1458</v>
      </c>
      <c r="D974" s="166" t="s">
        <v>461</v>
      </c>
      <c r="E974" s="5">
        <v>12600</v>
      </c>
    </row>
    <row r="975" spans="1:5" ht="12.75">
      <c r="A975" s="166">
        <v>130041</v>
      </c>
      <c r="B975" s="166" t="s">
        <v>1455</v>
      </c>
      <c r="C975" s="143" t="s">
        <v>1460</v>
      </c>
      <c r="D975" s="166" t="s">
        <v>461</v>
      </c>
      <c r="E975" s="5">
        <v>21120</v>
      </c>
    </row>
    <row r="976" spans="1:5" ht="12.75">
      <c r="A976" s="166">
        <v>130042</v>
      </c>
      <c r="B976" s="166" t="s">
        <v>1457</v>
      </c>
      <c r="C976" s="143" t="s">
        <v>1633</v>
      </c>
      <c r="D976" s="166" t="s">
        <v>461</v>
      </c>
      <c r="E976" s="5">
        <v>4680</v>
      </c>
    </row>
    <row r="977" spans="1:5" ht="12.75">
      <c r="A977" s="166">
        <v>130043</v>
      </c>
      <c r="B977" s="166" t="s">
        <v>1459</v>
      </c>
      <c r="C977" s="143" t="s">
        <v>1462</v>
      </c>
      <c r="D977" s="166" t="s">
        <v>461</v>
      </c>
      <c r="E977" s="5">
        <v>13200</v>
      </c>
    </row>
    <row r="978" spans="1:5" ht="12.75">
      <c r="A978" s="166">
        <v>130044</v>
      </c>
      <c r="B978" s="166" t="s">
        <v>1461</v>
      </c>
      <c r="C978" s="143" t="s">
        <v>1634</v>
      </c>
      <c r="D978" s="166" t="s">
        <v>461</v>
      </c>
      <c r="E978" s="5">
        <v>3960</v>
      </c>
    </row>
    <row r="979" spans="1:5" ht="12.75">
      <c r="A979" s="166">
        <v>130045</v>
      </c>
      <c r="B979" s="166" t="s">
        <v>1463</v>
      </c>
      <c r="C979" s="143" t="s">
        <v>1464</v>
      </c>
      <c r="D979" s="166" t="s">
        <v>461</v>
      </c>
      <c r="E979" s="5">
        <v>10560</v>
      </c>
    </row>
    <row r="980" spans="1:5" ht="12.75">
      <c r="A980" s="166">
        <v>130046</v>
      </c>
      <c r="B980" s="166" t="s">
        <v>1465</v>
      </c>
      <c r="C980" s="143" t="s">
        <v>1635</v>
      </c>
      <c r="D980" s="166" t="s">
        <v>461</v>
      </c>
      <c r="E980" s="5">
        <v>4560</v>
      </c>
    </row>
    <row r="981" spans="1:5" ht="12.75">
      <c r="A981" s="166">
        <v>130047</v>
      </c>
      <c r="B981" s="166" t="s">
        <v>1467</v>
      </c>
      <c r="C981" s="143" t="s">
        <v>1466</v>
      </c>
      <c r="D981" s="166" t="s">
        <v>461</v>
      </c>
      <c r="E981" s="5">
        <v>11880</v>
      </c>
    </row>
    <row r="982" spans="1:5" ht="12.75">
      <c r="A982" s="166">
        <v>130048</v>
      </c>
      <c r="B982" s="166" t="s">
        <v>1469</v>
      </c>
      <c r="C982" s="143" t="s">
        <v>1636</v>
      </c>
      <c r="D982" s="166" t="s">
        <v>461</v>
      </c>
      <c r="E982" s="5">
        <v>4000</v>
      </c>
    </row>
    <row r="983" spans="1:5" ht="12.75">
      <c r="A983" s="166">
        <v>130049</v>
      </c>
      <c r="B983" s="166" t="s">
        <v>1471</v>
      </c>
      <c r="C983" s="143" t="s">
        <v>1468</v>
      </c>
      <c r="D983" s="166" t="s">
        <v>461</v>
      </c>
      <c r="E983" s="5">
        <v>13860</v>
      </c>
    </row>
    <row r="984" spans="1:5" ht="12.75">
      <c r="A984" s="166">
        <v>130050</v>
      </c>
      <c r="B984" s="166" t="s">
        <v>1473</v>
      </c>
      <c r="C984" s="143" t="s">
        <v>1470</v>
      </c>
      <c r="D984" s="166" t="s">
        <v>461</v>
      </c>
      <c r="E984" s="5">
        <v>16560</v>
      </c>
    </row>
    <row r="985" spans="1:5" ht="12.75">
      <c r="A985" s="166">
        <v>130051</v>
      </c>
      <c r="B985" s="166" t="s">
        <v>1475</v>
      </c>
      <c r="C985" s="143" t="s">
        <v>1472</v>
      </c>
      <c r="D985" s="166" t="s">
        <v>461</v>
      </c>
      <c r="E985" s="5">
        <v>15240</v>
      </c>
    </row>
    <row r="986" spans="1:5" ht="12.75">
      <c r="A986" s="166">
        <v>130052</v>
      </c>
      <c r="B986" s="166" t="s">
        <v>1477</v>
      </c>
      <c r="C986" s="143" t="s">
        <v>1474</v>
      </c>
      <c r="D986" s="166" t="s">
        <v>461</v>
      </c>
      <c r="E986" s="5">
        <v>13200</v>
      </c>
    </row>
    <row r="987" spans="1:5" ht="12.75">
      <c r="A987" s="166">
        <v>130053</v>
      </c>
      <c r="B987" s="166" t="s">
        <v>1479</v>
      </c>
      <c r="C987" s="143" t="s">
        <v>1476</v>
      </c>
      <c r="D987" s="166" t="s">
        <v>461</v>
      </c>
      <c r="E987" s="5">
        <v>9960</v>
      </c>
    </row>
    <row r="988" spans="1:5" ht="12.75">
      <c r="A988" s="166">
        <v>130054</v>
      </c>
      <c r="B988" s="166" t="s">
        <v>1481</v>
      </c>
      <c r="C988" s="143" t="s">
        <v>1478</v>
      </c>
      <c r="D988" s="166" t="s">
        <v>461</v>
      </c>
      <c r="E988" s="5">
        <v>11400</v>
      </c>
    </row>
    <row r="989" spans="1:5" ht="12.75">
      <c r="A989" s="166">
        <v>130055</v>
      </c>
      <c r="B989" s="166" t="s">
        <v>1483</v>
      </c>
      <c r="C989" s="143" t="s">
        <v>1480</v>
      </c>
      <c r="D989" s="166" t="s">
        <v>461</v>
      </c>
      <c r="E989" s="5">
        <v>14160</v>
      </c>
    </row>
    <row r="990" spans="1:5" ht="12.75">
      <c r="A990" s="166">
        <v>130056</v>
      </c>
      <c r="B990" s="166" t="s">
        <v>1485</v>
      </c>
      <c r="C990" s="143" t="s">
        <v>1482</v>
      </c>
      <c r="D990" s="166" t="s">
        <v>461</v>
      </c>
      <c r="E990" s="5">
        <v>12960</v>
      </c>
    </row>
    <row r="991" spans="1:5" ht="12.75">
      <c r="A991" s="166">
        <v>130057</v>
      </c>
      <c r="B991" s="166" t="s">
        <v>1487</v>
      </c>
      <c r="C991" s="143" t="s">
        <v>1484</v>
      </c>
      <c r="D991" s="166" t="s">
        <v>461</v>
      </c>
      <c r="E991" s="5">
        <v>15240</v>
      </c>
    </row>
    <row r="992" spans="1:5" ht="12.75">
      <c r="A992" s="166">
        <v>130058</v>
      </c>
      <c r="B992" s="166" t="s">
        <v>1489</v>
      </c>
      <c r="C992" s="143" t="s">
        <v>1486</v>
      </c>
      <c r="D992" s="166" t="s">
        <v>461</v>
      </c>
      <c r="E992" s="5">
        <v>13200</v>
      </c>
    </row>
    <row r="993" spans="1:5" ht="12.75">
      <c r="A993" s="166">
        <v>130059</v>
      </c>
      <c r="B993" s="166" t="s">
        <v>1491</v>
      </c>
      <c r="C993" s="143" t="s">
        <v>1488</v>
      </c>
      <c r="D993" s="166" t="s">
        <v>461</v>
      </c>
      <c r="E993" s="5">
        <v>17160</v>
      </c>
    </row>
    <row r="994" spans="1:5" ht="12.75">
      <c r="A994" s="166">
        <v>130060</v>
      </c>
      <c r="B994" s="166" t="s">
        <v>1493</v>
      </c>
      <c r="C994" s="143" t="s">
        <v>1490</v>
      </c>
      <c r="D994" s="166" t="s">
        <v>461</v>
      </c>
      <c r="E994" s="5">
        <v>19800</v>
      </c>
    </row>
    <row r="995" spans="1:5" ht="12.75">
      <c r="A995" s="166">
        <v>130061</v>
      </c>
      <c r="B995" s="166" t="s">
        <v>1494</v>
      </c>
      <c r="C995" s="143" t="s">
        <v>1492</v>
      </c>
      <c r="D995" s="166" t="s">
        <v>461</v>
      </c>
      <c r="E995" s="5">
        <v>33660</v>
      </c>
    </row>
    <row r="996" spans="1:5" ht="12.75">
      <c r="A996" s="166">
        <v>130062</v>
      </c>
      <c r="B996" s="166" t="s">
        <v>1495</v>
      </c>
      <c r="C996" s="143" t="s">
        <v>1497</v>
      </c>
      <c r="D996" s="166" t="s">
        <v>461</v>
      </c>
      <c r="E996" s="5">
        <v>9960</v>
      </c>
    </row>
    <row r="997" spans="1:5" ht="12.75">
      <c r="A997" s="166">
        <v>130063</v>
      </c>
      <c r="B997" s="166" t="s">
        <v>1496</v>
      </c>
      <c r="C997" s="143" t="s">
        <v>1499</v>
      </c>
      <c r="D997" s="166" t="s">
        <v>461</v>
      </c>
      <c r="E997" s="5">
        <v>11760</v>
      </c>
    </row>
    <row r="998" spans="1:5" ht="12.75">
      <c r="A998" s="166">
        <v>130064</v>
      </c>
      <c r="B998" s="166" t="s">
        <v>1498</v>
      </c>
      <c r="C998" s="143" t="s">
        <v>1501</v>
      </c>
      <c r="D998" s="166" t="s">
        <v>461</v>
      </c>
      <c r="E998" s="5">
        <v>12840</v>
      </c>
    </row>
    <row r="999" spans="1:5" ht="12.75">
      <c r="A999" s="166">
        <v>130065</v>
      </c>
      <c r="B999" s="166" t="s">
        <v>1500</v>
      </c>
      <c r="C999" s="143" t="s">
        <v>1503</v>
      </c>
      <c r="D999" s="166" t="s">
        <v>461</v>
      </c>
      <c r="E999" s="5">
        <v>11280</v>
      </c>
    </row>
    <row r="1000" spans="1:5" ht="12.75">
      <c r="A1000" s="166">
        <v>130066</v>
      </c>
      <c r="B1000" s="166" t="s">
        <v>1502</v>
      </c>
      <c r="C1000" s="143" t="s">
        <v>1505</v>
      </c>
      <c r="D1000" s="166" t="s">
        <v>461</v>
      </c>
      <c r="E1000" s="5">
        <v>14280</v>
      </c>
    </row>
    <row r="1001" spans="1:5" ht="12.75">
      <c r="A1001" s="166">
        <v>130067</v>
      </c>
      <c r="B1001" s="166" t="s">
        <v>1504</v>
      </c>
      <c r="C1001" s="143" t="s">
        <v>1506</v>
      </c>
      <c r="D1001" s="166" t="s">
        <v>461</v>
      </c>
      <c r="E1001" s="5">
        <v>12960</v>
      </c>
    </row>
    <row r="1002" spans="1:5" ht="15.75" customHeight="1">
      <c r="A1002" s="256" t="s">
        <v>1507</v>
      </c>
      <c r="B1002" s="256"/>
      <c r="C1002" s="256"/>
      <c r="D1002" s="256"/>
      <c r="E1002" s="256"/>
    </row>
    <row r="1003" spans="1:5" ht="12.75">
      <c r="A1003" s="143">
        <v>130068</v>
      </c>
      <c r="B1003" s="143" t="s">
        <v>1508</v>
      </c>
      <c r="C1003" s="143" t="s">
        <v>1509</v>
      </c>
      <c r="D1003" s="166" t="s">
        <v>461</v>
      </c>
      <c r="E1003" s="5">
        <v>280</v>
      </c>
    </row>
    <row r="1004" spans="1:5" ht="12.75">
      <c r="A1004" s="143">
        <v>130069</v>
      </c>
      <c r="B1004" s="143" t="s">
        <v>1510</v>
      </c>
      <c r="C1004" s="143" t="s">
        <v>1511</v>
      </c>
      <c r="D1004" s="166" t="s">
        <v>461</v>
      </c>
      <c r="E1004" s="5">
        <v>420</v>
      </c>
    </row>
    <row r="1005" spans="1:5" ht="12.75">
      <c r="A1005" s="143">
        <v>130070</v>
      </c>
      <c r="B1005" s="143" t="s">
        <v>1512</v>
      </c>
      <c r="C1005" s="143" t="s">
        <v>1513</v>
      </c>
      <c r="D1005" s="166" t="s">
        <v>461</v>
      </c>
      <c r="E1005" s="5">
        <v>36960</v>
      </c>
    </row>
    <row r="1006" spans="1:5" ht="12.75">
      <c r="A1006" s="143">
        <v>130071</v>
      </c>
      <c r="B1006" s="143" t="s">
        <v>1514</v>
      </c>
      <c r="C1006" s="143" t="s">
        <v>1515</v>
      </c>
      <c r="D1006" s="166" t="s">
        <v>461</v>
      </c>
      <c r="E1006" s="5">
        <v>420</v>
      </c>
    </row>
    <row r="1007" spans="1:5" ht="12.75">
      <c r="A1007" s="143">
        <v>130072</v>
      </c>
      <c r="B1007" s="143" t="s">
        <v>1516</v>
      </c>
      <c r="C1007" s="143" t="s">
        <v>1517</v>
      </c>
      <c r="D1007" s="166" t="s">
        <v>461</v>
      </c>
      <c r="E1007" s="5">
        <v>18480</v>
      </c>
    </row>
    <row r="1008" spans="1:5" ht="12.75">
      <c r="A1008" s="143">
        <v>130073</v>
      </c>
      <c r="B1008" s="143" t="s">
        <v>1518</v>
      </c>
      <c r="C1008" s="143" t="s">
        <v>1519</v>
      </c>
      <c r="D1008" s="166" t="s">
        <v>461</v>
      </c>
      <c r="E1008" s="5">
        <v>33000</v>
      </c>
    </row>
    <row r="1009" spans="1:5" ht="12.75">
      <c r="A1009" s="143">
        <v>130074</v>
      </c>
      <c r="B1009" s="143" t="s">
        <v>1520</v>
      </c>
      <c r="C1009" s="143" t="s">
        <v>1521</v>
      </c>
      <c r="D1009" s="166" t="s">
        <v>461</v>
      </c>
      <c r="E1009" s="5">
        <v>180</v>
      </c>
    </row>
    <row r="1010" spans="1:5" ht="12.75">
      <c r="A1010" s="143">
        <v>130075</v>
      </c>
      <c r="B1010" s="143" t="s">
        <v>1522</v>
      </c>
      <c r="C1010" s="143" t="s">
        <v>1523</v>
      </c>
      <c r="D1010" s="166" t="s">
        <v>461</v>
      </c>
      <c r="E1010" s="5">
        <v>30360</v>
      </c>
    </row>
    <row r="1011" spans="1:5" ht="12.75">
      <c r="A1011" s="143">
        <v>130076</v>
      </c>
      <c r="B1011" s="143" t="s">
        <v>1582</v>
      </c>
      <c r="C1011" s="171" t="s">
        <v>1637</v>
      </c>
      <c r="D1011" s="166" t="s">
        <v>461</v>
      </c>
      <c r="E1011" s="5">
        <v>3960</v>
      </c>
    </row>
    <row r="1012" spans="1:5" ht="13.5" customHeight="1">
      <c r="A1012" s="256" t="s">
        <v>1524</v>
      </c>
      <c r="B1012" s="256"/>
      <c r="C1012" s="256"/>
      <c r="D1012" s="256"/>
      <c r="E1012" s="256"/>
    </row>
    <row r="1013" spans="1:5" ht="12.75">
      <c r="A1013" s="172">
        <v>130077</v>
      </c>
      <c r="B1013" s="143" t="s">
        <v>1525</v>
      </c>
      <c r="C1013" s="143" t="s">
        <v>1526</v>
      </c>
      <c r="D1013" s="166" t="s">
        <v>461</v>
      </c>
      <c r="E1013" s="5">
        <v>14400</v>
      </c>
    </row>
    <row r="1014" spans="1:5" ht="12.75">
      <c r="A1014" s="143">
        <v>130078</v>
      </c>
      <c r="B1014" s="143" t="s">
        <v>1527</v>
      </c>
      <c r="C1014" s="143" t="s">
        <v>1528</v>
      </c>
      <c r="D1014" s="166" t="s">
        <v>461</v>
      </c>
      <c r="E1014" s="5">
        <v>15240</v>
      </c>
    </row>
    <row r="1015" spans="1:5" ht="12.75">
      <c r="A1015" s="143">
        <v>130079</v>
      </c>
      <c r="B1015" s="143" t="s">
        <v>1529</v>
      </c>
      <c r="C1015" s="143" t="s">
        <v>1530</v>
      </c>
      <c r="D1015" s="166" t="s">
        <v>461</v>
      </c>
      <c r="E1015" s="5">
        <v>18000</v>
      </c>
    </row>
    <row r="1016" spans="1:5" ht="12.75">
      <c r="A1016" s="143">
        <v>130080</v>
      </c>
      <c r="B1016" s="143" t="s">
        <v>1531</v>
      </c>
      <c r="C1016" s="143" t="s">
        <v>1532</v>
      </c>
      <c r="D1016" s="166" t="s">
        <v>461</v>
      </c>
      <c r="E1016" s="5">
        <v>19200</v>
      </c>
    </row>
    <row r="1017" spans="1:5" ht="12.75">
      <c r="A1017" s="143">
        <v>130081</v>
      </c>
      <c r="B1017" s="143" t="s">
        <v>1533</v>
      </c>
      <c r="C1017" s="143" t="s">
        <v>1534</v>
      </c>
      <c r="D1017" s="166" t="s">
        <v>461</v>
      </c>
      <c r="E1017" s="5">
        <v>16680</v>
      </c>
    </row>
    <row r="1018" spans="1:5" ht="12.75">
      <c r="A1018" s="143">
        <v>130082</v>
      </c>
      <c r="B1018" s="143" t="s">
        <v>1535</v>
      </c>
      <c r="C1018" s="143" t="s">
        <v>1536</v>
      </c>
      <c r="D1018" s="166" t="s">
        <v>461</v>
      </c>
      <c r="E1018" s="5">
        <v>19200</v>
      </c>
    </row>
    <row r="1019" spans="1:5" ht="12.75">
      <c r="A1019" s="143">
        <v>130083</v>
      </c>
      <c r="B1019" s="143" t="s">
        <v>1537</v>
      </c>
      <c r="C1019" s="143" t="s">
        <v>1538</v>
      </c>
      <c r="D1019" s="166" t="s">
        <v>461</v>
      </c>
      <c r="E1019" s="5">
        <v>20400</v>
      </c>
    </row>
    <row r="1020" spans="1:5" ht="12.75">
      <c r="A1020" s="143">
        <v>130084</v>
      </c>
      <c r="B1020" s="143" t="s">
        <v>1539</v>
      </c>
      <c r="C1020" s="143" t="s">
        <v>1540</v>
      </c>
      <c r="D1020" s="166" t="s">
        <v>461</v>
      </c>
      <c r="E1020" s="5">
        <v>12600</v>
      </c>
    </row>
    <row r="1021" spans="1:5" ht="12.75">
      <c r="A1021" s="143">
        <v>130085</v>
      </c>
      <c r="B1021" s="143" t="s">
        <v>1541</v>
      </c>
      <c r="C1021" s="143" t="s">
        <v>1542</v>
      </c>
      <c r="D1021" s="166" t="s">
        <v>461</v>
      </c>
      <c r="E1021" s="5">
        <v>18480</v>
      </c>
    </row>
    <row r="1022" spans="1:5" ht="12.75">
      <c r="A1022" s="143">
        <v>130086</v>
      </c>
      <c r="B1022" s="143" t="s">
        <v>1543</v>
      </c>
      <c r="C1022" s="143" t="s">
        <v>1544</v>
      </c>
      <c r="D1022" s="166" t="s">
        <v>461</v>
      </c>
      <c r="E1022" s="5">
        <v>19200</v>
      </c>
    </row>
    <row r="1023" spans="1:5" ht="12.75">
      <c r="A1023" s="143">
        <v>130087</v>
      </c>
      <c r="B1023" s="143" t="s">
        <v>1545</v>
      </c>
      <c r="C1023" s="143" t="s">
        <v>1546</v>
      </c>
      <c r="D1023" s="166" t="s">
        <v>461</v>
      </c>
      <c r="E1023" s="5">
        <v>16560</v>
      </c>
    </row>
    <row r="1024" spans="1:5" ht="12.75">
      <c r="A1024" s="143">
        <v>130088</v>
      </c>
      <c r="B1024" s="143" t="s">
        <v>1547</v>
      </c>
      <c r="C1024" s="143" t="s">
        <v>1548</v>
      </c>
      <c r="D1024" s="166" t="s">
        <v>461</v>
      </c>
      <c r="E1024" s="5">
        <v>13800</v>
      </c>
    </row>
    <row r="1025" spans="1:5" ht="12.75">
      <c r="A1025" s="143">
        <v>130089</v>
      </c>
      <c r="B1025" s="143" t="s">
        <v>1549</v>
      </c>
      <c r="C1025" s="143" t="s">
        <v>1550</v>
      </c>
      <c r="D1025" s="166" t="s">
        <v>461</v>
      </c>
      <c r="E1025" s="5">
        <v>12600</v>
      </c>
    </row>
    <row r="1026" spans="1:5" ht="13.5" customHeight="1">
      <c r="A1026" s="256" t="s">
        <v>1551</v>
      </c>
      <c r="B1026" s="256"/>
      <c r="C1026" s="256"/>
      <c r="D1026" s="256"/>
      <c r="E1026" s="256"/>
    </row>
    <row r="1027" spans="1:5" ht="12.75">
      <c r="A1027" s="143">
        <v>130090</v>
      </c>
      <c r="B1027" s="143" t="s">
        <v>1552</v>
      </c>
      <c r="C1027" s="143" t="s">
        <v>1553</v>
      </c>
      <c r="D1027" s="166" t="s">
        <v>461</v>
      </c>
      <c r="E1027" s="5">
        <v>17040</v>
      </c>
    </row>
    <row r="1028" spans="1:5" ht="12.75">
      <c r="A1028" s="143">
        <v>130091</v>
      </c>
      <c r="B1028" s="143" t="s">
        <v>1554</v>
      </c>
      <c r="C1028" s="143" t="s">
        <v>1555</v>
      </c>
      <c r="D1028" s="166" t="s">
        <v>461</v>
      </c>
      <c r="E1028" s="5">
        <v>24480</v>
      </c>
    </row>
    <row r="1029" spans="1:5" ht="12.75">
      <c r="A1029" s="143">
        <v>130092</v>
      </c>
      <c r="B1029" s="143" t="s">
        <v>1556</v>
      </c>
      <c r="C1029" s="143" t="s">
        <v>1557</v>
      </c>
      <c r="D1029" s="166" t="s">
        <v>461</v>
      </c>
      <c r="E1029" s="5">
        <v>42000</v>
      </c>
    </row>
    <row r="1030" spans="1:5" ht="12.75">
      <c r="A1030" s="143">
        <v>130093</v>
      </c>
      <c r="B1030" s="143" t="s">
        <v>1558</v>
      </c>
      <c r="C1030" s="143" t="s">
        <v>1559</v>
      </c>
      <c r="D1030" s="166" t="s">
        <v>461</v>
      </c>
      <c r="E1030" s="5">
        <v>25080</v>
      </c>
    </row>
    <row r="1031" spans="1:5" ht="12.75">
      <c r="A1031" s="143">
        <v>130094</v>
      </c>
      <c r="B1031" s="143" t="s">
        <v>1560</v>
      </c>
      <c r="C1031" s="143" t="s">
        <v>1561</v>
      </c>
      <c r="D1031" s="166" t="s">
        <v>461</v>
      </c>
      <c r="E1031" s="5">
        <v>31900</v>
      </c>
    </row>
    <row r="1032" spans="1:5" ht="12.75">
      <c r="A1032" s="172">
        <v>130095</v>
      </c>
      <c r="B1032" s="143"/>
      <c r="C1032" s="198" t="s">
        <v>2016</v>
      </c>
      <c r="D1032" s="166" t="s">
        <v>1401</v>
      </c>
      <c r="E1032" s="5">
        <v>660</v>
      </c>
    </row>
    <row r="1033" spans="1:5" ht="12.75">
      <c r="A1033" s="143">
        <v>130096</v>
      </c>
      <c r="B1033" s="101" t="s">
        <v>1584</v>
      </c>
      <c r="C1033" s="21" t="s">
        <v>1583</v>
      </c>
      <c r="D1033" s="166" t="s">
        <v>461</v>
      </c>
      <c r="E1033" s="5">
        <v>540</v>
      </c>
    </row>
    <row r="1034" spans="1:5" ht="13.5" customHeight="1">
      <c r="A1034" s="256" t="s">
        <v>1562</v>
      </c>
      <c r="B1034" s="256"/>
      <c r="C1034" s="256"/>
      <c r="D1034" s="256"/>
      <c r="E1034" s="256"/>
    </row>
    <row r="1035" spans="1:5" ht="12.75">
      <c r="A1035" s="143">
        <v>130097</v>
      </c>
      <c r="B1035" s="143" t="s">
        <v>1563</v>
      </c>
      <c r="C1035" s="143" t="s">
        <v>2007</v>
      </c>
      <c r="D1035" s="166" t="s">
        <v>461</v>
      </c>
      <c r="E1035" s="5">
        <f>5500*1.2</f>
        <v>6600</v>
      </c>
    </row>
    <row r="1036" spans="1:5" ht="12.75">
      <c r="A1036" s="143">
        <v>130098</v>
      </c>
      <c r="B1036" s="143" t="s">
        <v>1565</v>
      </c>
      <c r="C1036" s="143" t="s">
        <v>2008</v>
      </c>
      <c r="D1036" s="166" t="s">
        <v>461</v>
      </c>
      <c r="E1036" s="5">
        <f>6600*1.2</f>
        <v>7920</v>
      </c>
    </row>
    <row r="1037" spans="1:5" ht="12.75">
      <c r="A1037" s="172">
        <v>130099</v>
      </c>
      <c r="B1037" s="143" t="s">
        <v>1566</v>
      </c>
      <c r="C1037" s="143" t="s">
        <v>2009</v>
      </c>
      <c r="D1037" s="166" t="s">
        <v>461</v>
      </c>
      <c r="E1037" s="5">
        <f>7700*1.2</f>
        <v>9240</v>
      </c>
    </row>
    <row r="1038" spans="1:5" ht="13.5" customHeight="1">
      <c r="A1038" s="256" t="s">
        <v>1567</v>
      </c>
      <c r="B1038" s="256"/>
      <c r="C1038" s="256"/>
      <c r="D1038" s="256"/>
      <c r="E1038" s="256"/>
    </row>
    <row r="1039" spans="1:5" ht="12.75">
      <c r="A1039" s="143">
        <v>130100</v>
      </c>
      <c r="B1039" s="143" t="s">
        <v>1568</v>
      </c>
      <c r="C1039" s="143" t="s">
        <v>1569</v>
      </c>
      <c r="D1039" s="166" t="s">
        <v>461</v>
      </c>
      <c r="E1039" s="5">
        <v>7800</v>
      </c>
    </row>
    <row r="1040" spans="1:5" ht="12.75">
      <c r="A1040" s="143">
        <v>130101</v>
      </c>
      <c r="B1040" s="143" t="s">
        <v>1570</v>
      </c>
      <c r="C1040" s="143" t="s">
        <v>1571</v>
      </c>
      <c r="D1040" s="166" t="s">
        <v>461</v>
      </c>
      <c r="E1040" s="5">
        <v>13200</v>
      </c>
    </row>
    <row r="1041" spans="1:5" ht="12.75">
      <c r="A1041" s="143">
        <v>130102</v>
      </c>
      <c r="B1041" s="143" t="s">
        <v>1572</v>
      </c>
      <c r="C1041" s="143" t="s">
        <v>1573</v>
      </c>
      <c r="D1041" s="166" t="s">
        <v>461</v>
      </c>
      <c r="E1041" s="5">
        <v>19800</v>
      </c>
    </row>
    <row r="1042" spans="1:5" ht="12.75">
      <c r="A1042" s="143">
        <v>130103</v>
      </c>
      <c r="B1042" s="143" t="s">
        <v>1574</v>
      </c>
      <c r="C1042" s="143" t="s">
        <v>1578</v>
      </c>
      <c r="D1042" s="166" t="s">
        <v>461</v>
      </c>
      <c r="E1042" s="5">
        <v>11820</v>
      </c>
    </row>
    <row r="1043" spans="1:5" ht="12.75">
      <c r="A1043" s="143">
        <v>130104</v>
      </c>
      <c r="B1043" s="143" t="s">
        <v>1575</v>
      </c>
      <c r="C1043" s="143" t="s">
        <v>1579</v>
      </c>
      <c r="D1043" s="166" t="s">
        <v>461</v>
      </c>
      <c r="E1043" s="5">
        <v>19800</v>
      </c>
    </row>
    <row r="1044" spans="1:5" ht="12.75">
      <c r="A1044" s="143">
        <v>130105</v>
      </c>
      <c r="B1044" s="143" t="s">
        <v>1576</v>
      </c>
      <c r="C1044" s="143" t="s">
        <v>1580</v>
      </c>
      <c r="D1044" s="166" t="s">
        <v>461</v>
      </c>
      <c r="E1044" s="5">
        <v>27720</v>
      </c>
    </row>
    <row r="1045" spans="1:5" ht="12.75">
      <c r="A1045" s="172">
        <v>130106</v>
      </c>
      <c r="B1045" s="143" t="s">
        <v>1577</v>
      </c>
      <c r="C1045" s="143" t="s">
        <v>1581</v>
      </c>
      <c r="D1045" s="166" t="s">
        <v>461</v>
      </c>
      <c r="E1045" s="5">
        <v>34320</v>
      </c>
    </row>
    <row r="1046" spans="1:5" ht="12.75">
      <c r="A1046" s="143">
        <v>130107</v>
      </c>
      <c r="B1046" s="143" t="s">
        <v>2001</v>
      </c>
      <c r="C1046" s="143" t="s">
        <v>2004</v>
      </c>
      <c r="D1046" s="166" t="s">
        <v>461</v>
      </c>
      <c r="E1046" s="5">
        <v>10560</v>
      </c>
    </row>
    <row r="1047" spans="1:5" ht="12.75">
      <c r="A1047" s="172">
        <v>130108</v>
      </c>
      <c r="B1047" s="143" t="s">
        <v>2002</v>
      </c>
      <c r="C1047" s="143" t="s">
        <v>2005</v>
      </c>
      <c r="D1047" s="166" t="s">
        <v>461</v>
      </c>
      <c r="E1047" s="5">
        <v>33000</v>
      </c>
    </row>
    <row r="1048" spans="1:5" ht="12.75">
      <c r="A1048" s="172">
        <v>130109</v>
      </c>
      <c r="B1048" s="143" t="s">
        <v>2003</v>
      </c>
      <c r="C1048" s="143" t="s">
        <v>2006</v>
      </c>
      <c r="D1048" s="166" t="s">
        <v>461</v>
      </c>
      <c r="E1048" s="5">
        <v>31020</v>
      </c>
    </row>
    <row r="1049" spans="1:5" ht="13.5" customHeight="1">
      <c r="A1049" s="254" t="s">
        <v>1430</v>
      </c>
      <c r="B1049" s="254"/>
      <c r="C1049" s="254"/>
      <c r="D1049" s="254"/>
      <c r="E1049" s="254"/>
    </row>
    <row r="1050" spans="1:5" ht="12.75">
      <c r="A1050" s="172">
        <v>130110</v>
      </c>
      <c r="B1050" s="106" t="s">
        <v>1431</v>
      </c>
      <c r="C1050" s="105" t="s">
        <v>1432</v>
      </c>
      <c r="D1050" s="106" t="s">
        <v>1433</v>
      </c>
      <c r="E1050" s="5">
        <v>2040</v>
      </c>
    </row>
    <row r="1051" spans="1:5" ht="12.75">
      <c r="A1051" s="172">
        <v>130111</v>
      </c>
      <c r="B1051" s="199" t="s">
        <v>1434</v>
      </c>
      <c r="C1051" s="105" t="s">
        <v>1432</v>
      </c>
      <c r="D1051" s="166" t="s">
        <v>1435</v>
      </c>
      <c r="E1051" s="5">
        <v>3500</v>
      </c>
    </row>
    <row r="1052" spans="1:5" ht="12.75">
      <c r="A1052" s="172">
        <v>130112</v>
      </c>
      <c r="B1052" s="106" t="s">
        <v>1436</v>
      </c>
      <c r="C1052" s="105" t="s">
        <v>1432</v>
      </c>
      <c r="D1052" s="166" t="s">
        <v>1437</v>
      </c>
      <c r="E1052" s="5">
        <v>4680</v>
      </c>
    </row>
    <row r="1053" spans="1:5" ht="12.75" customHeight="1">
      <c r="A1053" s="254" t="s">
        <v>1638</v>
      </c>
      <c r="B1053" s="254"/>
      <c r="C1053" s="254"/>
      <c r="D1053" s="254"/>
      <c r="E1053" s="254"/>
    </row>
    <row r="1054" spans="1:5" ht="13.5">
      <c r="A1054" s="183"/>
      <c r="B1054" s="183"/>
      <c r="C1054" s="183" t="s">
        <v>1639</v>
      </c>
      <c r="D1054" s="183"/>
      <c r="E1054" s="183"/>
    </row>
    <row r="1055" spans="1:5" ht="12.75">
      <c r="A1055" s="143">
        <v>130113</v>
      </c>
      <c r="B1055" s="106" t="s">
        <v>1438</v>
      </c>
      <c r="C1055" s="105" t="s">
        <v>1439</v>
      </c>
      <c r="D1055" s="106" t="s">
        <v>1433</v>
      </c>
      <c r="E1055" s="5">
        <f>8600*1.2</f>
        <v>10320</v>
      </c>
    </row>
    <row r="1056" spans="1:5" ht="12.75">
      <c r="A1056" s="143">
        <v>130114</v>
      </c>
      <c r="B1056" s="106" t="s">
        <v>1440</v>
      </c>
      <c r="C1056" s="105" t="s">
        <v>1439</v>
      </c>
      <c r="D1056" s="166" t="s">
        <v>1435</v>
      </c>
      <c r="E1056" s="5">
        <f>14900*1.2</f>
        <v>17880</v>
      </c>
    </row>
    <row r="1057" spans="1:5" ht="12.75">
      <c r="A1057" s="184">
        <v>130115</v>
      </c>
      <c r="B1057" s="106" t="s">
        <v>1441</v>
      </c>
      <c r="C1057" s="105" t="s">
        <v>1439</v>
      </c>
      <c r="D1057" s="166" t="s">
        <v>1437</v>
      </c>
      <c r="E1057" s="5">
        <f>20400*1.2</f>
        <v>24480</v>
      </c>
    </row>
    <row r="1058" spans="1:5" ht="13.5">
      <c r="A1058" s="143"/>
      <c r="B1058" s="143"/>
      <c r="C1058" s="183" t="s">
        <v>1640</v>
      </c>
      <c r="D1058" s="143"/>
      <c r="E1058" s="166"/>
    </row>
    <row r="1059" spans="1:5" ht="25.5">
      <c r="A1059" s="185">
        <v>130116</v>
      </c>
      <c r="B1059" s="106" t="s">
        <v>1644</v>
      </c>
      <c r="C1059" s="75" t="s">
        <v>1642</v>
      </c>
      <c r="D1059" s="106" t="s">
        <v>1433</v>
      </c>
      <c r="E1059" s="5">
        <v>21350</v>
      </c>
    </row>
    <row r="1060" spans="1:5" ht="25.5">
      <c r="A1060" s="185">
        <v>130117</v>
      </c>
      <c r="B1060" s="106" t="s">
        <v>1645</v>
      </c>
      <c r="C1060" s="75" t="s">
        <v>1643</v>
      </c>
      <c r="D1060" s="106" t="s">
        <v>1433</v>
      </c>
      <c r="E1060" s="5">
        <v>33360</v>
      </c>
    </row>
    <row r="1061" spans="1:5" ht="25.5">
      <c r="A1061" s="185">
        <v>130118</v>
      </c>
      <c r="B1061" s="106" t="s">
        <v>1646</v>
      </c>
      <c r="C1061" s="75" t="s">
        <v>1642</v>
      </c>
      <c r="D1061" s="166" t="s">
        <v>1435</v>
      </c>
      <c r="E1061" s="5">
        <v>15650</v>
      </c>
    </row>
    <row r="1062" spans="1:5" ht="25.5">
      <c r="A1062" s="172">
        <v>130119</v>
      </c>
      <c r="B1062" s="106" t="s">
        <v>1647</v>
      </c>
      <c r="C1062" s="75" t="s">
        <v>1643</v>
      </c>
      <c r="D1062" s="166" t="s">
        <v>1435</v>
      </c>
      <c r="E1062" s="5">
        <v>28600</v>
      </c>
    </row>
    <row r="1063" spans="1:5" ht="25.5">
      <c r="A1063" s="172">
        <v>130120</v>
      </c>
      <c r="B1063" s="106" t="s">
        <v>1648</v>
      </c>
      <c r="C1063" s="75" t="s">
        <v>1642</v>
      </c>
      <c r="D1063" s="166" t="s">
        <v>1437</v>
      </c>
      <c r="E1063" s="5">
        <v>26350</v>
      </c>
    </row>
    <row r="1064" spans="1:5" ht="25.5">
      <c r="A1064" s="172">
        <v>130121</v>
      </c>
      <c r="B1064" s="106" t="s">
        <v>1649</v>
      </c>
      <c r="C1064" s="75" t="s">
        <v>1643</v>
      </c>
      <c r="D1064" s="166" t="s">
        <v>1437</v>
      </c>
      <c r="E1064" s="5">
        <v>22900</v>
      </c>
    </row>
    <row r="1065" spans="3:4" ht="13.5">
      <c r="C1065" s="183" t="s">
        <v>1641</v>
      </c>
      <c r="D1065" s="21"/>
    </row>
    <row r="1066" spans="1:5" ht="12.75">
      <c r="A1066" s="172">
        <v>130122</v>
      </c>
      <c r="B1066" s="20" t="s">
        <v>1654</v>
      </c>
      <c r="C1066" s="21" t="s">
        <v>1650</v>
      </c>
      <c r="D1066" s="20" t="s">
        <v>461</v>
      </c>
      <c r="E1066" s="5">
        <v>21960</v>
      </c>
    </row>
    <row r="1067" spans="1:5" ht="12.75">
      <c r="A1067" s="172">
        <v>130123</v>
      </c>
      <c r="B1067" s="20" t="s">
        <v>1655</v>
      </c>
      <c r="C1067" s="21" t="s">
        <v>1651</v>
      </c>
      <c r="D1067" s="20" t="s">
        <v>461</v>
      </c>
      <c r="E1067" s="5">
        <v>31560</v>
      </c>
    </row>
    <row r="1068" spans="1:5" ht="12.75">
      <c r="A1068" s="172">
        <v>130124</v>
      </c>
      <c r="B1068" s="20" t="s">
        <v>1656</v>
      </c>
      <c r="C1068" s="21" t="s">
        <v>1652</v>
      </c>
      <c r="D1068" s="20" t="s">
        <v>461</v>
      </c>
      <c r="E1068" s="5">
        <v>25200</v>
      </c>
    </row>
    <row r="1069" spans="1:5" ht="12.75">
      <c r="A1069" s="172">
        <v>130125</v>
      </c>
      <c r="B1069" s="20" t="s">
        <v>1657</v>
      </c>
      <c r="C1069" s="21" t="s">
        <v>1653</v>
      </c>
      <c r="D1069" s="20" t="s">
        <v>461</v>
      </c>
      <c r="E1069" s="5">
        <v>36240</v>
      </c>
    </row>
  </sheetData>
  <sheetProtection/>
  <mergeCells count="90">
    <mergeCell ref="A1012:E1012"/>
    <mergeCell ref="A1026:E1026"/>
    <mergeCell ref="A1034:E1034"/>
    <mergeCell ref="A1038:E1038"/>
    <mergeCell ref="A1049:E1049"/>
    <mergeCell ref="A1053:E1053"/>
    <mergeCell ref="A946:E946"/>
    <mergeCell ref="A947:E947"/>
    <mergeCell ref="A953:E953"/>
    <mergeCell ref="A960:E960"/>
    <mergeCell ref="A967:E967"/>
    <mergeCell ref="A1002:E1002"/>
    <mergeCell ref="A852:E852"/>
    <mergeCell ref="A865:E865"/>
    <mergeCell ref="A875:E875"/>
    <mergeCell ref="A895:E895"/>
    <mergeCell ref="A934:E934"/>
    <mergeCell ref="A945:E945"/>
    <mergeCell ref="A783:E783"/>
    <mergeCell ref="A802:E802"/>
    <mergeCell ref="A809:E809"/>
    <mergeCell ref="A820:E820"/>
    <mergeCell ref="A838:E838"/>
    <mergeCell ref="A845:E845"/>
    <mergeCell ref="A721:E721"/>
    <mergeCell ref="A730:E730"/>
    <mergeCell ref="A740:E740"/>
    <mergeCell ref="A748:E748"/>
    <mergeCell ref="A776:E776"/>
    <mergeCell ref="A782:E782"/>
    <mergeCell ref="A666:E666"/>
    <mergeCell ref="A667:E667"/>
    <mergeCell ref="A684:E684"/>
    <mergeCell ref="A696:E696"/>
    <mergeCell ref="A703:E703"/>
    <mergeCell ref="A718:E718"/>
    <mergeCell ref="A565:E565"/>
    <mergeCell ref="A592:E592"/>
    <mergeCell ref="A598:E598"/>
    <mergeCell ref="A612:E612"/>
    <mergeCell ref="A634:E634"/>
    <mergeCell ref="A652:E652"/>
    <mergeCell ref="A423:E423"/>
    <mergeCell ref="A436:E436"/>
    <mergeCell ref="A465:E465"/>
    <mergeCell ref="A478:E478"/>
    <mergeCell ref="A525:E525"/>
    <mergeCell ref="A560:E560"/>
    <mergeCell ref="A356:E356"/>
    <mergeCell ref="A378:E378"/>
    <mergeCell ref="A387:E387"/>
    <mergeCell ref="A395:E395"/>
    <mergeCell ref="A403:E403"/>
    <mergeCell ref="A407:E407"/>
    <mergeCell ref="A247:E247"/>
    <mergeCell ref="A285:E285"/>
    <mergeCell ref="A286:E286"/>
    <mergeCell ref="A337:E337"/>
    <mergeCell ref="A345:E345"/>
    <mergeCell ref="A351:E351"/>
    <mergeCell ref="A142:E142"/>
    <mergeCell ref="A210:E210"/>
    <mergeCell ref="A218:E218"/>
    <mergeCell ref="A219:E219"/>
    <mergeCell ref="A224:E224"/>
    <mergeCell ref="A231:E231"/>
    <mergeCell ref="A124:A125"/>
    <mergeCell ref="B124:B125"/>
    <mergeCell ref="D124:D125"/>
    <mergeCell ref="A126:E126"/>
    <mergeCell ref="A141:E141"/>
    <mergeCell ref="A73:E73"/>
    <mergeCell ref="A84:E84"/>
    <mergeCell ref="A97:E97"/>
    <mergeCell ref="A108:E108"/>
    <mergeCell ref="A122:A123"/>
    <mergeCell ref="B122:B123"/>
    <mergeCell ref="D122:D123"/>
    <mergeCell ref="A8:E8"/>
    <mergeCell ref="A34:E34"/>
    <mergeCell ref="A61:E61"/>
    <mergeCell ref="A62:E62"/>
    <mergeCell ref="A71:E71"/>
    <mergeCell ref="A72:E72"/>
    <mergeCell ref="A1:E1"/>
    <mergeCell ref="A2:E2"/>
    <mergeCell ref="A3:E3"/>
    <mergeCell ref="A4:E4"/>
    <mergeCell ref="A5:E5"/>
    <mergeCell ref="A6:E6"/>
  </mergeCells>
  <printOptions/>
  <pageMargins left="0.6299212598425197" right="0" top="0.03937007874015748" bottom="0.03937007874015748" header="0" footer="0.0393700787401574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77"/>
  <sheetViews>
    <sheetView tabSelected="1" zoomScalePageLayoutView="0" workbookViewId="0" topLeftCell="A433">
      <selection activeCell="B951" sqref="B951"/>
    </sheetView>
  </sheetViews>
  <sheetFormatPr defaultColWidth="9.00390625" defaultRowHeight="12.75"/>
  <cols>
    <col min="1" max="1" width="9.00390625" style="0" customWidth="1"/>
    <col min="2" max="2" width="15.625" style="0" customWidth="1"/>
    <col min="3" max="3" width="36.00390625" style="0" customWidth="1"/>
    <col min="4" max="4" width="13.875" style="0" customWidth="1"/>
    <col min="5" max="5" width="10.375" style="0" customWidth="1"/>
  </cols>
  <sheetData>
    <row r="1" spans="1:5" ht="12.75">
      <c r="A1" s="257" t="s">
        <v>2017</v>
      </c>
      <c r="B1" s="257"/>
      <c r="C1" s="257"/>
      <c r="D1" s="257"/>
      <c r="E1" s="257"/>
    </row>
    <row r="2" spans="1:5" ht="12.75">
      <c r="A2" s="258" t="s">
        <v>1591</v>
      </c>
      <c r="B2" s="258"/>
      <c r="C2" s="258"/>
      <c r="D2" s="258"/>
      <c r="E2" s="258"/>
    </row>
    <row r="3" spans="1:5" ht="12.75">
      <c r="A3" s="258" t="s">
        <v>1589</v>
      </c>
      <c r="B3" s="258"/>
      <c r="C3" s="258"/>
      <c r="D3" s="258"/>
      <c r="E3" s="258"/>
    </row>
    <row r="4" spans="1:5" ht="12.75">
      <c r="A4" s="258" t="s">
        <v>1590</v>
      </c>
      <c r="B4" s="258"/>
      <c r="C4" s="258"/>
      <c r="D4" s="258"/>
      <c r="E4" s="258"/>
    </row>
    <row r="5" spans="1:5" ht="12.75">
      <c r="A5" s="259">
        <v>45352</v>
      </c>
      <c r="B5" s="258"/>
      <c r="C5" s="258"/>
      <c r="D5" s="258"/>
      <c r="E5" s="258"/>
    </row>
    <row r="6" spans="1:5" ht="12.75">
      <c r="A6" s="260" t="s">
        <v>214</v>
      </c>
      <c r="B6" s="261"/>
      <c r="C6" s="261"/>
      <c r="D6" s="261"/>
      <c r="E6" s="262"/>
    </row>
    <row r="7" spans="1:5" ht="25.5">
      <c r="A7" s="2" t="s">
        <v>2</v>
      </c>
      <c r="B7" s="2" t="s">
        <v>215</v>
      </c>
      <c r="C7" s="2" t="s">
        <v>216</v>
      </c>
      <c r="D7" s="2" t="s">
        <v>217</v>
      </c>
      <c r="E7" s="2" t="s">
        <v>187</v>
      </c>
    </row>
    <row r="8" spans="1:5" ht="12.75">
      <c r="A8" s="237" t="s">
        <v>218</v>
      </c>
      <c r="B8" s="238"/>
      <c r="C8" s="238"/>
      <c r="D8" s="238"/>
      <c r="E8" s="238"/>
    </row>
    <row r="9" spans="1:5" ht="25.5">
      <c r="A9" s="3">
        <v>100001</v>
      </c>
      <c r="B9" s="17" t="s">
        <v>563</v>
      </c>
      <c r="C9" s="17" t="s">
        <v>533</v>
      </c>
      <c r="D9" s="3" t="s">
        <v>220</v>
      </c>
      <c r="E9" s="5">
        <v>2040</v>
      </c>
    </row>
    <row r="10" spans="1:5" ht="38.25">
      <c r="A10" s="3">
        <v>100003</v>
      </c>
      <c r="B10" s="17" t="s">
        <v>221</v>
      </c>
      <c r="C10" s="17" t="s">
        <v>222</v>
      </c>
      <c r="D10" s="3" t="s">
        <v>223</v>
      </c>
      <c r="E10" s="6">
        <f>1900*1.2</f>
        <v>2280</v>
      </c>
    </row>
    <row r="11" spans="1:5" ht="25.5">
      <c r="A11" s="3">
        <v>100005</v>
      </c>
      <c r="B11" s="17" t="s">
        <v>649</v>
      </c>
      <c r="C11" s="17" t="s">
        <v>648</v>
      </c>
      <c r="D11" s="3" t="s">
        <v>220</v>
      </c>
      <c r="E11" s="7">
        <v>2800</v>
      </c>
    </row>
    <row r="12" spans="1:5" ht="25.5">
      <c r="A12" s="3">
        <v>110001</v>
      </c>
      <c r="B12" s="17" t="s">
        <v>556</v>
      </c>
      <c r="C12" s="17" t="s">
        <v>534</v>
      </c>
      <c r="D12" s="3" t="s">
        <v>220</v>
      </c>
      <c r="E12" s="5">
        <f>1700*1.2</f>
        <v>2040</v>
      </c>
    </row>
    <row r="13" spans="1:5" ht="25.5">
      <c r="A13" s="7">
        <v>120001</v>
      </c>
      <c r="B13" s="17" t="s">
        <v>224</v>
      </c>
      <c r="C13" s="17" t="s">
        <v>225</v>
      </c>
      <c r="D13" s="3" t="s">
        <v>220</v>
      </c>
      <c r="E13" s="5">
        <f>2200*1.2</f>
        <v>2640</v>
      </c>
    </row>
    <row r="14" spans="1:5" ht="25.5">
      <c r="A14" s="3">
        <v>130001</v>
      </c>
      <c r="B14" s="17" t="s">
        <v>3</v>
      </c>
      <c r="C14" s="17" t="s">
        <v>4</v>
      </c>
      <c r="D14" s="3" t="s">
        <v>223</v>
      </c>
      <c r="E14" s="5">
        <v>2040</v>
      </c>
    </row>
    <row r="15" spans="1:5" ht="25.5">
      <c r="A15" s="3">
        <v>140001</v>
      </c>
      <c r="B15" s="17" t="s">
        <v>226</v>
      </c>
      <c r="C15" s="17" t="s">
        <v>227</v>
      </c>
      <c r="D15" s="3" t="s">
        <v>220</v>
      </c>
      <c r="E15" s="5">
        <v>2040</v>
      </c>
    </row>
    <row r="16" spans="1:5" ht="25.5">
      <c r="A16" s="3">
        <v>150001</v>
      </c>
      <c r="B16" s="17" t="s">
        <v>228</v>
      </c>
      <c r="C16" s="17" t="s">
        <v>229</v>
      </c>
      <c r="D16" s="3" t="s">
        <v>220</v>
      </c>
      <c r="E16" s="5">
        <v>2040</v>
      </c>
    </row>
    <row r="17" spans="1:5" ht="25.5">
      <c r="A17" s="3">
        <v>160001</v>
      </c>
      <c r="B17" s="17" t="s">
        <v>230</v>
      </c>
      <c r="C17" s="17" t="s">
        <v>231</v>
      </c>
      <c r="D17" s="3" t="s">
        <v>220</v>
      </c>
      <c r="E17" s="5">
        <v>2040</v>
      </c>
    </row>
    <row r="18" spans="1:5" ht="25.5">
      <c r="A18" s="3">
        <v>170001</v>
      </c>
      <c r="B18" s="17" t="s">
        <v>232</v>
      </c>
      <c r="C18" s="17" t="s">
        <v>233</v>
      </c>
      <c r="D18" s="3" t="s">
        <v>220</v>
      </c>
      <c r="E18" s="5">
        <v>2040</v>
      </c>
    </row>
    <row r="19" spans="1:5" ht="25.5">
      <c r="A19" s="3">
        <v>180001</v>
      </c>
      <c r="B19" s="17" t="s">
        <v>234</v>
      </c>
      <c r="C19" s="17" t="s">
        <v>235</v>
      </c>
      <c r="D19" s="3" t="s">
        <v>220</v>
      </c>
      <c r="E19" s="5">
        <v>2040</v>
      </c>
    </row>
    <row r="20" spans="1:5" ht="25.5">
      <c r="A20" s="3">
        <v>180002</v>
      </c>
      <c r="B20" s="17" t="s">
        <v>1626</v>
      </c>
      <c r="C20" s="17" t="s">
        <v>1627</v>
      </c>
      <c r="D20" s="3" t="s">
        <v>220</v>
      </c>
      <c r="E20" s="5">
        <v>2040</v>
      </c>
    </row>
    <row r="21" spans="1:5" ht="25.5">
      <c r="A21" s="3">
        <v>180003</v>
      </c>
      <c r="B21" s="17" t="s">
        <v>1967</v>
      </c>
      <c r="C21" s="17" t="s">
        <v>1968</v>
      </c>
      <c r="D21" s="3" t="s">
        <v>220</v>
      </c>
      <c r="E21" s="5">
        <v>2040</v>
      </c>
    </row>
    <row r="22" spans="1:5" ht="38.25">
      <c r="A22" s="3">
        <v>180004</v>
      </c>
      <c r="B22" s="17" t="s">
        <v>567</v>
      </c>
      <c r="C22" s="17" t="s">
        <v>2041</v>
      </c>
      <c r="D22" s="3" t="s">
        <v>220</v>
      </c>
      <c r="E22" s="5">
        <v>2500</v>
      </c>
    </row>
    <row r="23" spans="1:5" ht="38.25">
      <c r="A23" s="3">
        <v>180005</v>
      </c>
      <c r="B23" s="17" t="s">
        <v>2043</v>
      </c>
      <c r="C23" s="17" t="s">
        <v>2042</v>
      </c>
      <c r="D23" s="3" t="s">
        <v>220</v>
      </c>
      <c r="E23" s="5">
        <v>4500</v>
      </c>
    </row>
    <row r="24" spans="1:5" ht="25.5">
      <c r="A24" s="3">
        <v>190001</v>
      </c>
      <c r="B24" s="17" t="s">
        <v>236</v>
      </c>
      <c r="C24" s="17" t="s">
        <v>653</v>
      </c>
      <c r="D24" s="3" t="s">
        <v>220</v>
      </c>
      <c r="E24" s="5">
        <v>2040</v>
      </c>
    </row>
    <row r="25" spans="1:5" ht="25.5">
      <c r="A25" s="3">
        <v>190003</v>
      </c>
      <c r="B25" s="17" t="s">
        <v>617</v>
      </c>
      <c r="C25" s="17" t="s">
        <v>616</v>
      </c>
      <c r="D25" s="3" t="s">
        <v>220</v>
      </c>
      <c r="E25" s="5">
        <v>2640</v>
      </c>
    </row>
    <row r="26" spans="1:5" ht="38.25">
      <c r="A26" s="3">
        <v>190004</v>
      </c>
      <c r="B26" s="17" t="s">
        <v>1585</v>
      </c>
      <c r="C26" s="17" t="s">
        <v>1586</v>
      </c>
      <c r="D26" s="3" t="s">
        <v>220</v>
      </c>
      <c r="E26" s="5">
        <v>3000</v>
      </c>
    </row>
    <row r="27" spans="1:5" ht="25.5">
      <c r="A27" s="3">
        <v>200001</v>
      </c>
      <c r="B27" s="17" t="s">
        <v>237</v>
      </c>
      <c r="C27" s="17" t="s">
        <v>238</v>
      </c>
      <c r="D27" s="3" t="s">
        <v>220</v>
      </c>
      <c r="E27" s="5">
        <v>2640</v>
      </c>
    </row>
    <row r="28" spans="1:5" ht="25.5">
      <c r="A28" s="3">
        <v>210001</v>
      </c>
      <c r="B28" s="17" t="s">
        <v>557</v>
      </c>
      <c r="C28" s="17" t="s">
        <v>241</v>
      </c>
      <c r="D28" s="3" t="s">
        <v>220</v>
      </c>
      <c r="E28" s="5">
        <v>2040</v>
      </c>
    </row>
    <row r="29" spans="1:5" ht="25.5">
      <c r="A29" s="3">
        <v>220001</v>
      </c>
      <c r="B29" s="17" t="s">
        <v>239</v>
      </c>
      <c r="C29" s="17" t="s">
        <v>240</v>
      </c>
      <c r="D29" s="3" t="s">
        <v>220</v>
      </c>
      <c r="E29" s="5">
        <v>2040</v>
      </c>
    </row>
    <row r="30" spans="1:5" ht="25.5">
      <c r="A30" s="3">
        <v>230001</v>
      </c>
      <c r="B30" s="99" t="s">
        <v>555</v>
      </c>
      <c r="C30" s="17" t="s">
        <v>552</v>
      </c>
      <c r="D30" s="3" t="s">
        <v>220</v>
      </c>
      <c r="E30" s="5">
        <v>2040</v>
      </c>
    </row>
    <row r="31" spans="1:5" ht="25.5">
      <c r="A31" s="3">
        <v>240001</v>
      </c>
      <c r="B31" s="17" t="s">
        <v>242</v>
      </c>
      <c r="C31" s="17" t="s">
        <v>243</v>
      </c>
      <c r="D31" s="3" t="s">
        <v>220</v>
      </c>
      <c r="E31" s="5">
        <v>2040</v>
      </c>
    </row>
    <row r="32" spans="1:5" ht="25.5">
      <c r="A32" s="3">
        <v>250001</v>
      </c>
      <c r="B32" s="17" t="s">
        <v>5</v>
      </c>
      <c r="C32" s="17" t="s">
        <v>6</v>
      </c>
      <c r="D32" s="3" t="s">
        <v>223</v>
      </c>
      <c r="E32" s="5">
        <v>2040</v>
      </c>
    </row>
    <row r="33" spans="1:5" ht="25.5">
      <c r="A33" s="3">
        <v>250002</v>
      </c>
      <c r="B33" s="17" t="s">
        <v>1604</v>
      </c>
      <c r="C33" s="17" t="s">
        <v>2018</v>
      </c>
      <c r="D33" s="3" t="s">
        <v>220</v>
      </c>
      <c r="E33" s="5">
        <v>3000</v>
      </c>
    </row>
    <row r="34" spans="1:5" ht="25.5">
      <c r="A34" s="3">
        <v>250003</v>
      </c>
      <c r="B34" s="17" t="s">
        <v>2035</v>
      </c>
      <c r="C34" s="17" t="s">
        <v>2036</v>
      </c>
      <c r="D34" s="3" t="s">
        <v>220</v>
      </c>
      <c r="E34" s="5">
        <v>1000</v>
      </c>
    </row>
    <row r="35" spans="1:5" ht="25.5">
      <c r="A35" s="3">
        <v>260001</v>
      </c>
      <c r="B35" s="17" t="s">
        <v>558</v>
      </c>
      <c r="C35" s="17" t="s">
        <v>0</v>
      </c>
      <c r="D35" s="3" t="s">
        <v>220</v>
      </c>
      <c r="E35" s="5">
        <v>2040</v>
      </c>
    </row>
    <row r="36" spans="1:5" ht="25.5">
      <c r="A36" s="3">
        <v>290001</v>
      </c>
      <c r="B36" s="101" t="s">
        <v>749</v>
      </c>
      <c r="C36" s="17" t="s">
        <v>750</v>
      </c>
      <c r="D36" s="3" t="s">
        <v>220</v>
      </c>
      <c r="E36" s="5">
        <v>1560</v>
      </c>
    </row>
    <row r="37" spans="1:5" ht="12.75">
      <c r="A37" s="237" t="s">
        <v>244</v>
      </c>
      <c r="B37" s="238"/>
      <c r="C37" s="238"/>
      <c r="D37" s="238"/>
      <c r="E37" s="238"/>
    </row>
    <row r="38" spans="1:5" ht="25.5">
      <c r="A38" s="3">
        <v>100002</v>
      </c>
      <c r="B38" s="17" t="s">
        <v>245</v>
      </c>
      <c r="C38" s="17" t="s">
        <v>246</v>
      </c>
      <c r="D38" s="3" t="s">
        <v>220</v>
      </c>
      <c r="E38" s="3">
        <v>1200</v>
      </c>
    </row>
    <row r="39" spans="1:5" ht="38.25">
      <c r="A39" s="3">
        <v>100004</v>
      </c>
      <c r="B39" s="17" t="s">
        <v>569</v>
      </c>
      <c r="C39" s="17" t="s">
        <v>570</v>
      </c>
      <c r="D39" s="3" t="s">
        <v>223</v>
      </c>
      <c r="E39" s="5">
        <v>1560</v>
      </c>
    </row>
    <row r="40" spans="1:5" ht="25.5">
      <c r="A40" s="3">
        <v>100006</v>
      </c>
      <c r="B40" s="17" t="s">
        <v>650</v>
      </c>
      <c r="C40" s="17" t="s">
        <v>651</v>
      </c>
      <c r="D40" s="3" t="s">
        <v>223</v>
      </c>
      <c r="E40" s="5">
        <v>2200</v>
      </c>
    </row>
    <row r="41" spans="1:5" ht="25.5">
      <c r="A41" s="3">
        <v>110002</v>
      </c>
      <c r="B41" s="17" t="s">
        <v>560</v>
      </c>
      <c r="C41" s="17" t="s">
        <v>536</v>
      </c>
      <c r="D41" s="3" t="s">
        <v>220</v>
      </c>
      <c r="E41" s="5">
        <v>1200</v>
      </c>
    </row>
    <row r="42" spans="1:5" ht="25.5">
      <c r="A42" s="7">
        <v>120002</v>
      </c>
      <c r="B42" s="17" t="s">
        <v>247</v>
      </c>
      <c r="C42" s="17" t="s">
        <v>248</v>
      </c>
      <c r="D42" s="3" t="s">
        <v>220</v>
      </c>
      <c r="E42" s="3">
        <v>1200</v>
      </c>
    </row>
    <row r="43" spans="1:5" ht="25.5">
      <c r="A43" s="7">
        <v>130002</v>
      </c>
      <c r="B43" s="17" t="s">
        <v>571</v>
      </c>
      <c r="C43" s="17" t="s">
        <v>1147</v>
      </c>
      <c r="D43" s="3" t="s">
        <v>223</v>
      </c>
      <c r="E43" s="5">
        <v>1320</v>
      </c>
    </row>
    <row r="44" spans="1:5" ht="25.5">
      <c r="A44" s="3">
        <v>140002</v>
      </c>
      <c r="B44" s="17" t="s">
        <v>249</v>
      </c>
      <c r="C44" s="17" t="s">
        <v>250</v>
      </c>
      <c r="D44" s="3" t="s">
        <v>220</v>
      </c>
      <c r="E44" s="3">
        <v>1200</v>
      </c>
    </row>
    <row r="45" spans="1:5" ht="25.5">
      <c r="A45" s="3">
        <v>150002</v>
      </c>
      <c r="B45" s="17" t="s">
        <v>251</v>
      </c>
      <c r="C45" s="17" t="s">
        <v>252</v>
      </c>
      <c r="D45" s="3" t="s">
        <v>220</v>
      </c>
      <c r="E45" s="3">
        <v>1200</v>
      </c>
    </row>
    <row r="46" spans="1:5" ht="25.5">
      <c r="A46" s="3">
        <v>160002</v>
      </c>
      <c r="B46" s="17" t="s">
        <v>253</v>
      </c>
      <c r="C46" s="17" t="s">
        <v>254</v>
      </c>
      <c r="D46" s="3" t="s">
        <v>220</v>
      </c>
      <c r="E46" s="3">
        <v>1200</v>
      </c>
    </row>
    <row r="47" spans="1:5" ht="25.5">
      <c r="A47" s="3">
        <v>170002</v>
      </c>
      <c r="B47" s="17" t="s">
        <v>255</v>
      </c>
      <c r="C47" s="17" t="s">
        <v>256</v>
      </c>
      <c r="D47" s="3" t="s">
        <v>220</v>
      </c>
      <c r="E47" s="3">
        <v>1200</v>
      </c>
    </row>
    <row r="48" spans="1:5" ht="25.5">
      <c r="A48" s="3">
        <v>180002</v>
      </c>
      <c r="B48" s="17" t="s">
        <v>257</v>
      </c>
      <c r="C48" s="17" t="s">
        <v>258</v>
      </c>
      <c r="D48" s="3" t="s">
        <v>220</v>
      </c>
      <c r="E48" s="3">
        <v>1800</v>
      </c>
    </row>
    <row r="49" spans="1:5" ht="25.5">
      <c r="A49" s="9">
        <v>180003</v>
      </c>
      <c r="B49" s="17" t="s">
        <v>1969</v>
      </c>
      <c r="C49" s="17" t="s">
        <v>1970</v>
      </c>
      <c r="D49" s="3" t="s">
        <v>220</v>
      </c>
      <c r="E49" s="9">
        <v>1800</v>
      </c>
    </row>
    <row r="50" spans="1:5" ht="25.5">
      <c r="A50" s="3">
        <v>190002</v>
      </c>
      <c r="B50" s="17" t="s">
        <v>259</v>
      </c>
      <c r="C50" s="17" t="s">
        <v>618</v>
      </c>
      <c r="D50" s="3" t="s">
        <v>220</v>
      </c>
      <c r="E50" s="3">
        <v>1200</v>
      </c>
    </row>
    <row r="51" spans="1:5" ht="25.5">
      <c r="A51" s="3">
        <v>190004</v>
      </c>
      <c r="B51" s="17" t="s">
        <v>619</v>
      </c>
      <c r="C51" s="17" t="s">
        <v>615</v>
      </c>
      <c r="D51" s="3" t="s">
        <v>220</v>
      </c>
      <c r="E51" s="5">
        <v>2040</v>
      </c>
    </row>
    <row r="52" spans="1:5" ht="38.25">
      <c r="A52" s="3">
        <v>190005</v>
      </c>
      <c r="B52" s="17" t="s">
        <v>1587</v>
      </c>
      <c r="C52" s="17" t="s">
        <v>1588</v>
      </c>
      <c r="D52" s="3" t="s">
        <v>220</v>
      </c>
      <c r="E52" s="5">
        <v>2200</v>
      </c>
    </row>
    <row r="53" spans="1:5" ht="76.5">
      <c r="A53" s="3">
        <v>190006</v>
      </c>
      <c r="B53" s="17" t="s">
        <v>1733</v>
      </c>
      <c r="C53" s="17" t="s">
        <v>1734</v>
      </c>
      <c r="D53" s="3" t="s">
        <v>220</v>
      </c>
      <c r="E53" s="5">
        <v>720</v>
      </c>
    </row>
    <row r="54" spans="1:5" ht="63.75">
      <c r="A54" s="3">
        <v>190007</v>
      </c>
      <c r="B54" s="17" t="s">
        <v>1735</v>
      </c>
      <c r="C54" s="17" t="s">
        <v>1737</v>
      </c>
      <c r="D54" s="3" t="s">
        <v>220</v>
      </c>
      <c r="E54" s="5">
        <v>6600</v>
      </c>
    </row>
    <row r="55" spans="1:5" ht="38.25">
      <c r="A55" s="3">
        <v>190008</v>
      </c>
      <c r="B55" s="17" t="s">
        <v>1736</v>
      </c>
      <c r="C55" s="17" t="s">
        <v>1738</v>
      </c>
      <c r="D55" s="3" t="s">
        <v>220</v>
      </c>
      <c r="E55" s="5">
        <v>6000</v>
      </c>
    </row>
    <row r="56" spans="1:5" ht="25.5">
      <c r="A56" s="3">
        <v>200002</v>
      </c>
      <c r="B56" s="17" t="s">
        <v>562</v>
      </c>
      <c r="C56" s="17" t="s">
        <v>535</v>
      </c>
      <c r="D56" s="3" t="s">
        <v>220</v>
      </c>
      <c r="E56" s="3">
        <v>1200</v>
      </c>
    </row>
    <row r="57" spans="1:5" ht="25.5">
      <c r="A57" s="3">
        <v>210002</v>
      </c>
      <c r="B57" s="17" t="s">
        <v>561</v>
      </c>
      <c r="C57" s="17" t="s">
        <v>262</v>
      </c>
      <c r="D57" s="3" t="s">
        <v>220</v>
      </c>
      <c r="E57" s="3">
        <v>1200</v>
      </c>
    </row>
    <row r="58" spans="1:5" ht="25.5">
      <c r="A58" s="3">
        <v>220002</v>
      </c>
      <c r="B58" s="17" t="s">
        <v>260</v>
      </c>
      <c r="C58" s="17" t="s">
        <v>261</v>
      </c>
      <c r="D58" s="3" t="s">
        <v>220</v>
      </c>
      <c r="E58" s="3">
        <v>1200</v>
      </c>
    </row>
    <row r="59" spans="1:5" ht="25.5">
      <c r="A59" s="3">
        <v>230002</v>
      </c>
      <c r="B59" s="99" t="s">
        <v>554</v>
      </c>
      <c r="C59" s="17" t="s">
        <v>553</v>
      </c>
      <c r="D59" s="3" t="s">
        <v>220</v>
      </c>
      <c r="E59" s="3">
        <v>1200</v>
      </c>
    </row>
    <row r="60" spans="1:5" ht="25.5">
      <c r="A60" s="3">
        <v>240002</v>
      </c>
      <c r="B60" s="17" t="s">
        <v>263</v>
      </c>
      <c r="C60" s="17" t="s">
        <v>264</v>
      </c>
      <c r="D60" s="3" t="s">
        <v>220</v>
      </c>
      <c r="E60" s="3">
        <v>1200</v>
      </c>
    </row>
    <row r="61" spans="1:5" ht="25.5">
      <c r="A61" s="3">
        <v>250002</v>
      </c>
      <c r="B61" s="104" t="s">
        <v>551</v>
      </c>
      <c r="C61" s="17" t="s">
        <v>550</v>
      </c>
      <c r="D61" s="3" t="s">
        <v>223</v>
      </c>
      <c r="E61" s="3">
        <v>1200</v>
      </c>
    </row>
    <row r="62" spans="1:5" ht="38.25">
      <c r="A62" s="3">
        <v>250003</v>
      </c>
      <c r="B62" s="104" t="s">
        <v>2037</v>
      </c>
      <c r="C62" s="17" t="s">
        <v>2038</v>
      </c>
      <c r="D62" s="3" t="s">
        <v>223</v>
      </c>
      <c r="E62" s="3">
        <v>900</v>
      </c>
    </row>
    <row r="63" spans="1:5" ht="25.5">
      <c r="A63" s="3">
        <v>260002</v>
      </c>
      <c r="B63" s="17" t="s">
        <v>559</v>
      </c>
      <c r="C63" s="17" t="s">
        <v>1</v>
      </c>
      <c r="D63" s="3" t="s">
        <v>220</v>
      </c>
      <c r="E63" s="5">
        <v>1320</v>
      </c>
    </row>
    <row r="64" spans="1:5" ht="25.5">
      <c r="A64" s="3">
        <v>290002</v>
      </c>
      <c r="B64" s="19" t="s">
        <v>751</v>
      </c>
      <c r="C64" s="17" t="s">
        <v>752</v>
      </c>
      <c r="D64" s="3" t="s">
        <v>220</v>
      </c>
      <c r="E64" s="3">
        <v>1200</v>
      </c>
    </row>
    <row r="65" spans="1:5" ht="12.75">
      <c r="A65" s="237" t="s">
        <v>181</v>
      </c>
      <c r="B65" s="237"/>
      <c r="C65" s="237"/>
      <c r="D65" s="237"/>
      <c r="E65" s="237"/>
    </row>
    <row r="66" spans="1:5" ht="12.75">
      <c r="A66" s="237" t="s">
        <v>544</v>
      </c>
      <c r="B66" s="237"/>
      <c r="C66" s="237"/>
      <c r="D66" s="237"/>
      <c r="E66" s="237"/>
    </row>
    <row r="67" spans="1:5" ht="25.5">
      <c r="A67" s="3">
        <v>100007</v>
      </c>
      <c r="B67" s="17" t="s">
        <v>219</v>
      </c>
      <c r="C67" s="3" t="s">
        <v>182</v>
      </c>
      <c r="D67" s="3" t="s">
        <v>220</v>
      </c>
      <c r="E67" s="5">
        <v>1080</v>
      </c>
    </row>
    <row r="68" spans="1:5" ht="25.5">
      <c r="A68" s="3">
        <v>110003</v>
      </c>
      <c r="B68" s="17" t="s">
        <v>564</v>
      </c>
      <c r="C68" s="3" t="s">
        <v>547</v>
      </c>
      <c r="D68" s="3" t="s">
        <v>220</v>
      </c>
      <c r="E68" s="5">
        <v>1080</v>
      </c>
    </row>
    <row r="69" spans="1:5" ht="25.5">
      <c r="A69" s="3">
        <v>150003</v>
      </c>
      <c r="B69" s="17" t="s">
        <v>183</v>
      </c>
      <c r="C69" s="3" t="s">
        <v>184</v>
      </c>
      <c r="D69" s="3" t="s">
        <v>220</v>
      </c>
      <c r="E69" s="5">
        <v>1080</v>
      </c>
    </row>
    <row r="70" spans="1:5" ht="25.5">
      <c r="A70" s="3">
        <v>180003</v>
      </c>
      <c r="B70" s="17" t="s">
        <v>567</v>
      </c>
      <c r="C70" s="3" t="s">
        <v>186</v>
      </c>
      <c r="D70" s="3" t="s">
        <v>220</v>
      </c>
      <c r="E70" s="5">
        <v>1080</v>
      </c>
    </row>
    <row r="71" spans="1:5" ht="25.5">
      <c r="A71" s="3">
        <v>180003</v>
      </c>
      <c r="B71" s="17" t="s">
        <v>2043</v>
      </c>
      <c r="C71" s="3" t="s">
        <v>2044</v>
      </c>
      <c r="D71" s="3" t="s">
        <v>220</v>
      </c>
      <c r="E71" s="5">
        <v>2000</v>
      </c>
    </row>
    <row r="72" spans="1:5" ht="25.5">
      <c r="A72" s="3">
        <v>240003</v>
      </c>
      <c r="B72" s="17" t="s">
        <v>565</v>
      </c>
      <c r="C72" s="3" t="s">
        <v>185</v>
      </c>
      <c r="D72" s="3" t="s">
        <v>220</v>
      </c>
      <c r="E72" s="5">
        <v>1080</v>
      </c>
    </row>
    <row r="73" spans="1:5" ht="25.5">
      <c r="A73" s="3">
        <v>250003</v>
      </c>
      <c r="B73" s="17" t="s">
        <v>566</v>
      </c>
      <c r="C73" s="3" t="s">
        <v>545</v>
      </c>
      <c r="D73" s="3" t="s">
        <v>220</v>
      </c>
      <c r="E73" s="5">
        <v>1080</v>
      </c>
    </row>
    <row r="74" spans="1:5" ht="25.5">
      <c r="A74" s="3">
        <v>260003</v>
      </c>
      <c r="B74" s="17" t="s">
        <v>568</v>
      </c>
      <c r="C74" s="3" t="s">
        <v>546</v>
      </c>
      <c r="D74" s="3" t="s">
        <v>220</v>
      </c>
      <c r="E74" s="5">
        <v>1080</v>
      </c>
    </row>
    <row r="75" spans="1:5" ht="25.5">
      <c r="A75" s="3">
        <v>290003</v>
      </c>
      <c r="B75" s="19" t="s">
        <v>751</v>
      </c>
      <c r="C75" s="3" t="s">
        <v>753</v>
      </c>
      <c r="D75" s="3" t="s">
        <v>220</v>
      </c>
      <c r="E75" s="5">
        <v>1080</v>
      </c>
    </row>
    <row r="76" spans="1:5" ht="12.75">
      <c r="A76" s="237" t="s">
        <v>549</v>
      </c>
      <c r="B76" s="237"/>
      <c r="C76" s="237"/>
      <c r="D76" s="237"/>
      <c r="E76" s="237"/>
    </row>
    <row r="77" spans="1:5" ht="12.75">
      <c r="A77" s="237" t="s">
        <v>706</v>
      </c>
      <c r="B77" s="237"/>
      <c r="C77" s="237"/>
      <c r="D77" s="237"/>
      <c r="E77" s="237"/>
    </row>
    <row r="78" spans="1:5" ht="12.75">
      <c r="A78" s="237" t="s">
        <v>2015</v>
      </c>
      <c r="B78" s="237"/>
      <c r="C78" s="237"/>
      <c r="D78" s="237"/>
      <c r="E78" s="237"/>
    </row>
    <row r="79" spans="1:5" ht="12.75">
      <c r="A79" s="14">
        <v>210013</v>
      </c>
      <c r="B79" s="17" t="s">
        <v>1599</v>
      </c>
      <c r="C79" s="17" t="s">
        <v>1600</v>
      </c>
      <c r="D79" s="3" t="s">
        <v>266</v>
      </c>
      <c r="E79" s="5">
        <f>1250*(100%+15%)</f>
        <v>1437.5</v>
      </c>
    </row>
    <row r="80" spans="1:5" ht="25.5">
      <c r="A80" s="3">
        <v>210014</v>
      </c>
      <c r="B80" s="17" t="s">
        <v>268</v>
      </c>
      <c r="C80" s="17" t="s">
        <v>269</v>
      </c>
      <c r="D80" s="3" t="s">
        <v>266</v>
      </c>
      <c r="E80" s="5">
        <f>900*(100%+15%)</f>
        <v>1035</v>
      </c>
    </row>
    <row r="81" spans="1:5" ht="12.75">
      <c r="A81" s="3">
        <v>210015</v>
      </c>
      <c r="B81" s="17" t="s">
        <v>278</v>
      </c>
      <c r="C81" s="17" t="s">
        <v>279</v>
      </c>
      <c r="D81" s="3" t="s">
        <v>266</v>
      </c>
      <c r="E81" s="5">
        <f>1800*(100%+15%)</f>
        <v>2070</v>
      </c>
    </row>
    <row r="82" spans="1:5" ht="25.5">
      <c r="A82" s="3">
        <v>210016</v>
      </c>
      <c r="B82" s="17" t="s">
        <v>270</v>
      </c>
      <c r="C82" s="17" t="s">
        <v>271</v>
      </c>
      <c r="D82" s="3" t="s">
        <v>266</v>
      </c>
      <c r="E82" s="5">
        <f>1000*(100%+15%)</f>
        <v>1150</v>
      </c>
    </row>
    <row r="83" spans="1:5" ht="12.75">
      <c r="A83" s="3">
        <v>210017</v>
      </c>
      <c r="B83" s="17" t="s">
        <v>276</v>
      </c>
      <c r="C83" s="17" t="s">
        <v>277</v>
      </c>
      <c r="D83" s="3" t="s">
        <v>266</v>
      </c>
      <c r="E83" s="5">
        <f>960*(100%+15%)</f>
        <v>1104</v>
      </c>
    </row>
    <row r="84" spans="1:5" ht="25.5">
      <c r="A84" s="3">
        <v>210018</v>
      </c>
      <c r="B84" s="17" t="s">
        <v>272</v>
      </c>
      <c r="C84" s="17" t="s">
        <v>273</v>
      </c>
      <c r="D84" s="3" t="s">
        <v>266</v>
      </c>
      <c r="E84" s="5">
        <f>1350*(100%+15%)</f>
        <v>1552.4999999999998</v>
      </c>
    </row>
    <row r="85" spans="1:5" ht="38.25">
      <c r="A85" s="3">
        <v>210019</v>
      </c>
      <c r="B85" s="17" t="s">
        <v>274</v>
      </c>
      <c r="C85" s="17" t="s">
        <v>275</v>
      </c>
      <c r="D85" s="3" t="s">
        <v>266</v>
      </c>
      <c r="E85" s="5">
        <f>1200*(100%+15%)</f>
        <v>1380</v>
      </c>
    </row>
    <row r="86" spans="1:5" ht="25.5">
      <c r="A86" s="3">
        <v>210020</v>
      </c>
      <c r="B86" s="17" t="s">
        <v>280</v>
      </c>
      <c r="C86" s="17" t="s">
        <v>281</v>
      </c>
      <c r="D86" s="3" t="s">
        <v>266</v>
      </c>
      <c r="E86" s="5">
        <f>3000*(100%+15%)</f>
        <v>3449.9999999999995</v>
      </c>
    </row>
    <row r="87" spans="1:5" ht="25.5">
      <c r="A87" s="3">
        <v>210021</v>
      </c>
      <c r="B87" s="17" t="s">
        <v>282</v>
      </c>
      <c r="C87" s="17" t="s">
        <v>283</v>
      </c>
      <c r="D87" s="3" t="s">
        <v>266</v>
      </c>
      <c r="E87" s="5">
        <f>3000*(100%+15%)</f>
        <v>3449.9999999999995</v>
      </c>
    </row>
    <row r="88" spans="1:5" ht="25.5">
      <c r="A88" s="3">
        <v>210022</v>
      </c>
      <c r="B88" s="17" t="s">
        <v>284</v>
      </c>
      <c r="C88" s="17" t="s">
        <v>285</v>
      </c>
      <c r="D88" s="3" t="s">
        <v>266</v>
      </c>
      <c r="E88" s="5">
        <f>3000*(100%+15%)</f>
        <v>3449.9999999999995</v>
      </c>
    </row>
    <row r="89" spans="1:5" ht="12.75">
      <c r="A89" s="237" t="s">
        <v>286</v>
      </c>
      <c r="B89" s="237"/>
      <c r="C89" s="237"/>
      <c r="D89" s="237"/>
      <c r="E89" s="237"/>
    </row>
    <row r="90" spans="1:5" ht="12.75">
      <c r="A90" s="3">
        <v>210023</v>
      </c>
      <c r="B90" s="17" t="s">
        <v>300</v>
      </c>
      <c r="C90" s="17" t="s">
        <v>301</v>
      </c>
      <c r="D90" s="3" t="s">
        <v>266</v>
      </c>
      <c r="E90" s="5">
        <f>550*(100%+15%)</f>
        <v>632.5</v>
      </c>
    </row>
    <row r="91" spans="1:5" ht="12.75">
      <c r="A91" s="3">
        <v>210024</v>
      </c>
      <c r="B91" s="17" t="s">
        <v>306</v>
      </c>
      <c r="C91" s="17" t="s">
        <v>307</v>
      </c>
      <c r="D91" s="3" t="s">
        <v>266</v>
      </c>
      <c r="E91" s="5">
        <f>700*(100%+15%)</f>
        <v>804.9999999999999</v>
      </c>
    </row>
    <row r="92" spans="1:5" ht="12.75">
      <c r="A92" s="3">
        <v>210025</v>
      </c>
      <c r="B92" s="17" t="s">
        <v>295</v>
      </c>
      <c r="C92" s="17" t="s">
        <v>296</v>
      </c>
      <c r="D92" s="3" t="s">
        <v>266</v>
      </c>
      <c r="E92" s="5">
        <f>600*(100%+15%)</f>
        <v>690</v>
      </c>
    </row>
    <row r="93" spans="1:5" ht="38.25">
      <c r="A93" s="3">
        <v>210026</v>
      </c>
      <c r="B93" s="17" t="s">
        <v>287</v>
      </c>
      <c r="C93" s="17" t="s">
        <v>288</v>
      </c>
      <c r="D93" s="3" t="s">
        <v>266</v>
      </c>
      <c r="E93" s="5">
        <f>1500*(100%+15%)</f>
        <v>1724.9999999999998</v>
      </c>
    </row>
    <row r="94" spans="1:5" ht="25.5">
      <c r="A94" s="3">
        <v>210027</v>
      </c>
      <c r="B94" s="17" t="s">
        <v>289</v>
      </c>
      <c r="C94" s="17" t="s">
        <v>290</v>
      </c>
      <c r="D94" s="3" t="s">
        <v>266</v>
      </c>
      <c r="E94" s="5">
        <f>2600*(100%+15%)</f>
        <v>2989.9999999999995</v>
      </c>
    </row>
    <row r="95" spans="1:5" ht="25.5">
      <c r="A95" s="3">
        <v>210028</v>
      </c>
      <c r="B95" s="17" t="s">
        <v>293</v>
      </c>
      <c r="C95" s="17" t="s">
        <v>294</v>
      </c>
      <c r="D95" s="3" t="s">
        <v>266</v>
      </c>
      <c r="E95" s="5">
        <f>1050*(100%+15%)</f>
        <v>1207.5</v>
      </c>
    </row>
    <row r="96" spans="1:5" ht="25.5">
      <c r="A96" s="3">
        <v>210029</v>
      </c>
      <c r="B96" s="17" t="s">
        <v>291</v>
      </c>
      <c r="C96" s="17" t="s">
        <v>292</v>
      </c>
      <c r="D96" s="3" t="s">
        <v>266</v>
      </c>
      <c r="E96" s="5">
        <f>1100*(100%+15%)</f>
        <v>1265</v>
      </c>
    </row>
    <row r="97" spans="1:5" ht="12.75">
      <c r="A97" s="3">
        <v>210030</v>
      </c>
      <c r="B97" s="17" t="s">
        <v>297</v>
      </c>
      <c r="C97" s="17" t="s">
        <v>572</v>
      </c>
      <c r="D97" s="3" t="s">
        <v>266</v>
      </c>
      <c r="E97" s="5">
        <f>650*(100%+15%)</f>
        <v>747.4999999999999</v>
      </c>
    </row>
    <row r="98" spans="1:5" ht="12.75">
      <c r="A98" s="3">
        <v>210031</v>
      </c>
      <c r="B98" s="17" t="s">
        <v>298</v>
      </c>
      <c r="C98" s="17" t="s">
        <v>299</v>
      </c>
      <c r="D98" s="3" t="s">
        <v>266</v>
      </c>
      <c r="E98" s="5">
        <f>650*(100%+15%)</f>
        <v>747.4999999999999</v>
      </c>
    </row>
    <row r="99" spans="1:5" ht="25.5">
      <c r="A99" s="3">
        <v>210032</v>
      </c>
      <c r="B99" s="17" t="s">
        <v>308</v>
      </c>
      <c r="C99" s="17" t="s">
        <v>309</v>
      </c>
      <c r="D99" s="3" t="s">
        <v>266</v>
      </c>
      <c r="E99" s="5">
        <f>1450*(100%+15%)</f>
        <v>1667.4999999999998</v>
      </c>
    </row>
    <row r="100" spans="1:5" ht="12.75">
      <c r="A100" s="3">
        <v>210033</v>
      </c>
      <c r="B100" s="17" t="s">
        <v>304</v>
      </c>
      <c r="C100" s="17" t="s">
        <v>305</v>
      </c>
      <c r="D100" s="3" t="s">
        <v>266</v>
      </c>
      <c r="E100" s="5">
        <f>750*(100%+15%)</f>
        <v>862.4999999999999</v>
      </c>
    </row>
    <row r="101" spans="1:5" ht="25.5">
      <c r="A101" s="3">
        <v>210034</v>
      </c>
      <c r="B101" s="17" t="s">
        <v>302</v>
      </c>
      <c r="C101" s="17" t="s">
        <v>303</v>
      </c>
      <c r="D101" s="3" t="s">
        <v>266</v>
      </c>
      <c r="E101" s="5">
        <f>600*(100%+15%)</f>
        <v>690</v>
      </c>
    </row>
    <row r="102" spans="1:5" ht="12.75">
      <c r="A102" s="237" t="s">
        <v>705</v>
      </c>
      <c r="B102" s="237"/>
      <c r="C102" s="237"/>
      <c r="D102" s="237"/>
      <c r="E102" s="237"/>
    </row>
    <row r="103" spans="1:5" ht="63.75">
      <c r="A103" s="3">
        <v>210036</v>
      </c>
      <c r="B103" s="17" t="s">
        <v>573</v>
      </c>
      <c r="C103" s="17" t="s">
        <v>1592</v>
      </c>
      <c r="D103" s="3" t="s">
        <v>266</v>
      </c>
      <c r="E103" s="5">
        <f>2500*(100%+15%)</f>
        <v>2875</v>
      </c>
    </row>
    <row r="104" spans="1:5" ht="25.5">
      <c r="A104" s="3">
        <v>210037</v>
      </c>
      <c r="B104" s="17" t="s">
        <v>320</v>
      </c>
      <c r="C104" s="17" t="s">
        <v>321</v>
      </c>
      <c r="D104" s="3" t="s">
        <v>266</v>
      </c>
      <c r="E104" s="5">
        <f>1300*(100%+15%)</f>
        <v>1494.9999999999998</v>
      </c>
    </row>
    <row r="105" spans="1:5" ht="25.5">
      <c r="A105" s="3">
        <v>210038</v>
      </c>
      <c r="B105" s="17" t="s">
        <v>318</v>
      </c>
      <c r="C105" s="17" t="s">
        <v>319</v>
      </c>
      <c r="D105" s="3" t="s">
        <v>266</v>
      </c>
      <c r="E105" s="5">
        <f>1300*(100%+15%)</f>
        <v>1494.9999999999998</v>
      </c>
    </row>
    <row r="106" spans="1:5" ht="25.5">
      <c r="A106" s="3">
        <v>210039</v>
      </c>
      <c r="B106" s="17" t="s">
        <v>322</v>
      </c>
      <c r="C106" s="17" t="s">
        <v>323</v>
      </c>
      <c r="D106" s="3" t="s">
        <v>266</v>
      </c>
      <c r="E106" s="5">
        <f>1000*(100%+15%)</f>
        <v>1150</v>
      </c>
    </row>
    <row r="107" spans="1:5" ht="12.75">
      <c r="A107" s="3">
        <v>210040</v>
      </c>
      <c r="B107" s="17" t="s">
        <v>314</v>
      </c>
      <c r="C107" s="17" t="s">
        <v>315</v>
      </c>
      <c r="D107" s="3" t="s">
        <v>266</v>
      </c>
      <c r="E107" s="5">
        <f>650*(100%+15%)</f>
        <v>747.4999999999999</v>
      </c>
    </row>
    <row r="108" spans="1:5" ht="12.75">
      <c r="A108" s="3">
        <v>210041</v>
      </c>
      <c r="B108" s="17" t="s">
        <v>310</v>
      </c>
      <c r="C108" s="17" t="s">
        <v>311</v>
      </c>
      <c r="D108" s="3" t="s">
        <v>266</v>
      </c>
      <c r="E108" s="5">
        <f>1100*(100%+15%)</f>
        <v>1265</v>
      </c>
    </row>
    <row r="109" spans="1:5" ht="12.75">
      <c r="A109" s="3">
        <v>210042</v>
      </c>
      <c r="B109" s="17" t="s">
        <v>312</v>
      </c>
      <c r="C109" s="17" t="s">
        <v>313</v>
      </c>
      <c r="D109" s="3" t="s">
        <v>266</v>
      </c>
      <c r="E109" s="5">
        <f>1000*(100%+15%)</f>
        <v>1150</v>
      </c>
    </row>
    <row r="110" spans="1:5" ht="25.5">
      <c r="A110" s="3">
        <v>210043</v>
      </c>
      <c r="B110" s="17" t="s">
        <v>316</v>
      </c>
      <c r="C110" s="17" t="s">
        <v>317</v>
      </c>
      <c r="D110" s="3" t="s">
        <v>266</v>
      </c>
      <c r="E110" s="5">
        <f>1500*(100%+15%)</f>
        <v>1724.9999999999998</v>
      </c>
    </row>
    <row r="111" spans="1:5" ht="12.75">
      <c r="A111" s="3">
        <v>210045</v>
      </c>
      <c r="B111" s="17" t="s">
        <v>326</v>
      </c>
      <c r="C111" s="17" t="s">
        <v>327</v>
      </c>
      <c r="D111" s="3" t="s">
        <v>266</v>
      </c>
      <c r="E111" s="5">
        <f>500*(100%+15%)</f>
        <v>575</v>
      </c>
    </row>
    <row r="112" spans="1:5" ht="12.75">
      <c r="A112" s="3">
        <v>210046</v>
      </c>
      <c r="B112" s="17" t="s">
        <v>324</v>
      </c>
      <c r="C112" s="17" t="s">
        <v>325</v>
      </c>
      <c r="D112" s="3" t="s">
        <v>266</v>
      </c>
      <c r="E112" s="5">
        <f>950*(100%+15%)</f>
        <v>1092.5</v>
      </c>
    </row>
    <row r="113" spans="1:5" ht="12.75">
      <c r="A113" s="237" t="s">
        <v>704</v>
      </c>
      <c r="B113" s="237"/>
      <c r="C113" s="237"/>
      <c r="D113" s="237"/>
      <c r="E113" s="237"/>
    </row>
    <row r="114" spans="1:5" ht="51">
      <c r="A114" s="3">
        <v>210048</v>
      </c>
      <c r="B114" s="17" t="s">
        <v>329</v>
      </c>
      <c r="C114" s="17" t="s">
        <v>1593</v>
      </c>
      <c r="D114" s="3" t="s">
        <v>266</v>
      </c>
      <c r="E114" s="5">
        <f>2600*(100%+15%)</f>
        <v>2989.9999999999995</v>
      </c>
    </row>
    <row r="115" spans="1:5" ht="38.25">
      <c r="A115" s="3">
        <v>210049</v>
      </c>
      <c r="B115" s="17" t="s">
        <v>574</v>
      </c>
      <c r="C115" s="17" t="s">
        <v>330</v>
      </c>
      <c r="D115" s="3" t="s">
        <v>266</v>
      </c>
      <c r="E115" s="5">
        <f>950*(100%+15%)</f>
        <v>1092.5</v>
      </c>
    </row>
    <row r="116" spans="1:5" ht="25.5">
      <c r="A116" s="3">
        <v>210050</v>
      </c>
      <c r="B116" s="17" t="s">
        <v>328</v>
      </c>
      <c r="C116" s="17" t="s">
        <v>575</v>
      </c>
      <c r="D116" s="3" t="s">
        <v>266</v>
      </c>
      <c r="E116" s="5">
        <f>1200*(100%+15%)</f>
        <v>1380</v>
      </c>
    </row>
    <row r="117" spans="1:5" ht="25.5">
      <c r="A117" s="3">
        <v>210051</v>
      </c>
      <c r="B117" s="17" t="s">
        <v>331</v>
      </c>
      <c r="C117" s="17" t="s">
        <v>576</v>
      </c>
      <c r="D117" s="3" t="s">
        <v>266</v>
      </c>
      <c r="E117" s="5">
        <f>1200*(100%+15%)</f>
        <v>1380</v>
      </c>
    </row>
    <row r="118" spans="1:5" ht="25.5">
      <c r="A118" s="3">
        <v>210052</v>
      </c>
      <c r="B118" s="17" t="s">
        <v>332</v>
      </c>
      <c r="C118" s="17" t="s">
        <v>333</v>
      </c>
      <c r="D118" s="3" t="s">
        <v>266</v>
      </c>
      <c r="E118" s="5">
        <f>1000*(100%+15%)</f>
        <v>1150</v>
      </c>
    </row>
    <row r="119" spans="1:5" ht="25.5">
      <c r="A119" s="3">
        <v>210053</v>
      </c>
      <c r="B119" s="17" t="s">
        <v>353</v>
      </c>
      <c r="C119" s="17" t="s">
        <v>354</v>
      </c>
      <c r="D119" s="3" t="s">
        <v>266</v>
      </c>
      <c r="E119" s="5">
        <f>800*(100%+15%)</f>
        <v>919.9999999999999</v>
      </c>
    </row>
    <row r="120" spans="1:5" ht="12.75">
      <c r="A120" s="3">
        <v>210054</v>
      </c>
      <c r="B120" s="17" t="s">
        <v>334</v>
      </c>
      <c r="C120" s="17" t="s">
        <v>335</v>
      </c>
      <c r="D120" s="3" t="s">
        <v>266</v>
      </c>
      <c r="E120" s="5">
        <f>1900*(100%+15%)</f>
        <v>2185</v>
      </c>
    </row>
    <row r="121" spans="1:5" ht="25.5">
      <c r="A121" s="3">
        <v>210055</v>
      </c>
      <c r="B121" s="17" t="s">
        <v>336</v>
      </c>
      <c r="C121" s="17" t="s">
        <v>337</v>
      </c>
      <c r="D121" s="3" t="s">
        <v>266</v>
      </c>
      <c r="E121" s="5">
        <f>2100*(100%+15%)</f>
        <v>2415</v>
      </c>
    </row>
    <row r="122" spans="1:5" ht="25.5">
      <c r="A122" s="3">
        <v>210056</v>
      </c>
      <c r="B122" s="17" t="s">
        <v>338</v>
      </c>
      <c r="C122" s="17" t="s">
        <v>339</v>
      </c>
      <c r="D122" s="3" t="s">
        <v>266</v>
      </c>
      <c r="E122" s="5">
        <f>2600*(100%+15%)</f>
        <v>2989.9999999999995</v>
      </c>
    </row>
    <row r="123" spans="1:5" ht="25.5">
      <c r="A123" s="3">
        <v>210057</v>
      </c>
      <c r="B123" s="17" t="s">
        <v>340</v>
      </c>
      <c r="C123" s="17" t="s">
        <v>341</v>
      </c>
      <c r="D123" s="3" t="s">
        <v>266</v>
      </c>
      <c r="E123" s="5">
        <f>2300*(100%+15%)</f>
        <v>2645</v>
      </c>
    </row>
    <row r="124" spans="1:5" ht="25.5">
      <c r="A124" s="3">
        <v>210058</v>
      </c>
      <c r="B124" s="17" t="s">
        <v>342</v>
      </c>
      <c r="C124" s="17" t="s">
        <v>343</v>
      </c>
      <c r="D124" s="3" t="s">
        <v>266</v>
      </c>
      <c r="E124" s="5">
        <f>2700*(100%+15%)</f>
        <v>3104.9999999999995</v>
      </c>
    </row>
    <row r="125" spans="1:5" ht="25.5">
      <c r="A125" s="3">
        <v>210059</v>
      </c>
      <c r="B125" s="17" t="s">
        <v>344</v>
      </c>
      <c r="C125" s="17" t="s">
        <v>345</v>
      </c>
      <c r="D125" s="3" t="s">
        <v>266</v>
      </c>
      <c r="E125" s="5">
        <f>2800*(100%+15%)</f>
        <v>3219.9999999999995</v>
      </c>
    </row>
    <row r="126" spans="1:5" ht="25.5">
      <c r="A126" s="3">
        <v>210060</v>
      </c>
      <c r="B126" s="17" t="s">
        <v>346</v>
      </c>
      <c r="C126" s="17" t="s">
        <v>347</v>
      </c>
      <c r="D126" s="3" t="s">
        <v>266</v>
      </c>
      <c r="E126" s="195">
        <f>3300*(100%+15%)</f>
        <v>3794.9999999999995</v>
      </c>
    </row>
    <row r="127" spans="1:5" ht="38.25">
      <c r="A127" s="235">
        <v>210061</v>
      </c>
      <c r="B127" s="263" t="s">
        <v>348</v>
      </c>
      <c r="C127" s="17" t="s">
        <v>349</v>
      </c>
      <c r="D127" s="236" t="s">
        <v>266</v>
      </c>
      <c r="E127" s="195">
        <f>1300*(100%+15%)</f>
        <v>1494.9999999999998</v>
      </c>
    </row>
    <row r="128" spans="1:5" ht="25.5">
      <c r="A128" s="235"/>
      <c r="B128" s="263"/>
      <c r="C128" s="17" t="s">
        <v>350</v>
      </c>
      <c r="D128" s="236"/>
      <c r="E128" s="206">
        <f>0*(100%+15%)</f>
        <v>0</v>
      </c>
    </row>
    <row r="129" spans="1:5" ht="38.25">
      <c r="A129" s="235">
        <v>210062</v>
      </c>
      <c r="B129" s="263" t="s">
        <v>351</v>
      </c>
      <c r="C129" s="17" t="s">
        <v>349</v>
      </c>
      <c r="D129" s="236" t="s">
        <v>266</v>
      </c>
      <c r="E129" s="195">
        <f>1700*(100%+15%)</f>
        <v>1954.9999999999998</v>
      </c>
    </row>
    <row r="130" spans="1:5" ht="25.5">
      <c r="A130" s="235"/>
      <c r="B130" s="263"/>
      <c r="C130" s="17" t="s">
        <v>352</v>
      </c>
      <c r="D130" s="236"/>
      <c r="E130" s="194">
        <f>0*(100%+15%)</f>
        <v>0</v>
      </c>
    </row>
    <row r="131" spans="1:5" ht="12.75">
      <c r="A131" s="237" t="s">
        <v>702</v>
      </c>
      <c r="B131" s="237"/>
      <c r="C131" s="237"/>
      <c r="D131" s="237"/>
      <c r="E131" s="239"/>
    </row>
    <row r="132" spans="1:5" ht="25.5">
      <c r="A132" s="3">
        <v>210063</v>
      </c>
      <c r="B132" s="17" t="s">
        <v>577</v>
      </c>
      <c r="C132" s="17" t="s">
        <v>374</v>
      </c>
      <c r="D132" s="3" t="s">
        <v>266</v>
      </c>
      <c r="E132" s="5">
        <f>1500*(100%+15%)</f>
        <v>1724.9999999999998</v>
      </c>
    </row>
    <row r="133" spans="1:5" ht="25.5">
      <c r="A133" s="3">
        <v>210064</v>
      </c>
      <c r="B133" s="17" t="s">
        <v>366</v>
      </c>
      <c r="C133" s="17" t="s">
        <v>372</v>
      </c>
      <c r="D133" s="3" t="s">
        <v>266</v>
      </c>
      <c r="E133" s="5">
        <f>2000*(100%+15%)</f>
        <v>2300</v>
      </c>
    </row>
    <row r="134" spans="1:5" ht="12.75">
      <c r="A134" s="3">
        <v>210065</v>
      </c>
      <c r="B134" s="17" t="s">
        <v>364</v>
      </c>
      <c r="C134" s="17" t="s">
        <v>365</v>
      </c>
      <c r="D134" s="3" t="s">
        <v>266</v>
      </c>
      <c r="E134" s="5">
        <f>1800*(100%+15%)</f>
        <v>2070</v>
      </c>
    </row>
    <row r="135" spans="1:5" ht="12.75">
      <c r="A135" s="3">
        <v>210066</v>
      </c>
      <c r="B135" s="17" t="s">
        <v>368</v>
      </c>
      <c r="C135" s="17" t="s">
        <v>373</v>
      </c>
      <c r="D135" s="3" t="s">
        <v>266</v>
      </c>
      <c r="E135" s="5">
        <f>2200*(100%+15%)</f>
        <v>2530</v>
      </c>
    </row>
    <row r="136" spans="1:5" ht="12.75">
      <c r="A136" s="3">
        <v>210067</v>
      </c>
      <c r="B136" s="17" t="s">
        <v>370</v>
      </c>
      <c r="C136" s="17" t="s">
        <v>375</v>
      </c>
      <c r="D136" s="3" t="s">
        <v>266</v>
      </c>
      <c r="E136" s="5">
        <f>1500*(100%+15%)</f>
        <v>1724.9999999999998</v>
      </c>
    </row>
    <row r="137" spans="1:5" ht="12.75">
      <c r="A137" s="3">
        <v>210068</v>
      </c>
      <c r="B137" s="17" t="s">
        <v>578</v>
      </c>
      <c r="C137" s="17" t="s">
        <v>363</v>
      </c>
      <c r="D137" s="3" t="s">
        <v>266</v>
      </c>
      <c r="E137" s="5">
        <f>1900*(100%+15%)</f>
        <v>2185</v>
      </c>
    </row>
    <row r="138" spans="1:5" ht="12.75">
      <c r="A138" s="3">
        <v>210069</v>
      </c>
      <c r="B138" s="19" t="s">
        <v>579</v>
      </c>
      <c r="C138" s="17" t="s">
        <v>367</v>
      </c>
      <c r="D138" s="3" t="s">
        <v>266</v>
      </c>
      <c r="E138" s="5">
        <f>950*(100%+15%)</f>
        <v>1092.5</v>
      </c>
    </row>
    <row r="139" spans="1:5" ht="25.5">
      <c r="A139" s="3">
        <v>210070</v>
      </c>
      <c r="B139" s="17" t="s">
        <v>359</v>
      </c>
      <c r="C139" s="17" t="s">
        <v>360</v>
      </c>
      <c r="D139" s="3" t="s">
        <v>266</v>
      </c>
      <c r="E139" s="5">
        <f>2100*(100%+15%)</f>
        <v>2415</v>
      </c>
    </row>
    <row r="140" spans="1:5" ht="25.5">
      <c r="A140" s="3">
        <v>210071</v>
      </c>
      <c r="B140" s="17" t="s">
        <v>355</v>
      </c>
      <c r="C140" s="17" t="s">
        <v>356</v>
      </c>
      <c r="D140" s="3" t="s">
        <v>266</v>
      </c>
      <c r="E140" s="5">
        <f>2200*(100%+15%)</f>
        <v>2530</v>
      </c>
    </row>
    <row r="141" spans="1:5" ht="38.25">
      <c r="A141" s="3">
        <v>210072</v>
      </c>
      <c r="B141" s="17" t="s">
        <v>361</v>
      </c>
      <c r="C141" s="17" t="s">
        <v>362</v>
      </c>
      <c r="D141" s="3" t="s">
        <v>266</v>
      </c>
      <c r="E141" s="5">
        <f>2000*(100%+15%)</f>
        <v>2300</v>
      </c>
    </row>
    <row r="142" spans="1:5" ht="25.5">
      <c r="A142" s="3">
        <v>210073</v>
      </c>
      <c r="B142" s="17" t="s">
        <v>581</v>
      </c>
      <c r="C142" s="17" t="s">
        <v>371</v>
      </c>
      <c r="D142" s="3" t="s">
        <v>266</v>
      </c>
      <c r="E142" s="5">
        <f>2400*(100%+15%)</f>
        <v>2760</v>
      </c>
    </row>
    <row r="143" spans="1:5" ht="12.75">
      <c r="A143" s="3">
        <v>210074</v>
      </c>
      <c r="B143" s="19" t="s">
        <v>580</v>
      </c>
      <c r="C143" s="19" t="s">
        <v>369</v>
      </c>
      <c r="D143" s="3" t="s">
        <v>266</v>
      </c>
      <c r="E143" s="5">
        <f>2100*(100%+15%)</f>
        <v>2415</v>
      </c>
    </row>
    <row r="144" spans="1:5" ht="25.5">
      <c r="A144" s="3">
        <v>210075</v>
      </c>
      <c r="B144" s="17" t="s">
        <v>357</v>
      </c>
      <c r="C144" s="17" t="s">
        <v>358</v>
      </c>
      <c r="D144" s="3" t="s">
        <v>266</v>
      </c>
      <c r="E144" s="5">
        <f>1900*(100%+15%)</f>
        <v>2185</v>
      </c>
    </row>
    <row r="145" spans="1:5" ht="12.75">
      <c r="A145" s="9">
        <v>210076</v>
      </c>
      <c r="B145" s="101" t="s">
        <v>1602</v>
      </c>
      <c r="C145" s="101" t="s">
        <v>1601</v>
      </c>
      <c r="D145" s="3" t="s">
        <v>266</v>
      </c>
      <c r="E145" s="5">
        <f>1500*(100%+15%)</f>
        <v>1724.9999999999998</v>
      </c>
    </row>
    <row r="146" spans="1:5" ht="12.75">
      <c r="A146" s="248" t="s">
        <v>703</v>
      </c>
      <c r="B146" s="248"/>
      <c r="C146" s="248"/>
      <c r="D146" s="248"/>
      <c r="E146" s="248"/>
    </row>
    <row r="147" spans="1:5" ht="12.75">
      <c r="A147" s="237" t="s">
        <v>389</v>
      </c>
      <c r="B147" s="237"/>
      <c r="C147" s="237"/>
      <c r="D147" s="237"/>
      <c r="E147" s="237"/>
    </row>
    <row r="148" spans="1:5" ht="25.5">
      <c r="A148" s="3">
        <v>160015</v>
      </c>
      <c r="B148" s="17" t="s">
        <v>583</v>
      </c>
      <c r="C148" s="17" t="s">
        <v>481</v>
      </c>
      <c r="D148" s="3" t="s">
        <v>266</v>
      </c>
      <c r="E148" s="5">
        <f>1140*(100%+15%)</f>
        <v>1311</v>
      </c>
    </row>
    <row r="149" spans="1:5" ht="12.75">
      <c r="A149" s="3">
        <v>160016</v>
      </c>
      <c r="B149" s="17" t="s">
        <v>392</v>
      </c>
      <c r="C149" s="17" t="s">
        <v>393</v>
      </c>
      <c r="D149" s="3" t="s">
        <v>266</v>
      </c>
      <c r="E149" s="5">
        <f>1560*(100%+15%)</f>
        <v>1793.9999999999998</v>
      </c>
    </row>
    <row r="150" spans="1:5" ht="25.5">
      <c r="A150" s="3">
        <v>160017</v>
      </c>
      <c r="B150" s="17" t="s">
        <v>582</v>
      </c>
      <c r="C150" s="17" t="s">
        <v>395</v>
      </c>
      <c r="D150" s="3" t="s">
        <v>266</v>
      </c>
      <c r="E150" s="5">
        <f>1560*(100%+15%)</f>
        <v>1793.9999999999998</v>
      </c>
    </row>
    <row r="151" spans="1:5" ht="12.75">
      <c r="A151" s="3">
        <v>160018</v>
      </c>
      <c r="B151" s="17" t="s">
        <v>394</v>
      </c>
      <c r="C151" s="17" t="s">
        <v>397</v>
      </c>
      <c r="D151" s="3" t="s">
        <v>266</v>
      </c>
      <c r="E151" s="5">
        <f>720*(100%+15%)</f>
        <v>827.9999999999999</v>
      </c>
    </row>
    <row r="152" spans="1:5" ht="25.5">
      <c r="A152" s="3">
        <v>160019</v>
      </c>
      <c r="B152" s="17" t="s">
        <v>396</v>
      </c>
      <c r="C152" s="17" t="s">
        <v>398</v>
      </c>
      <c r="D152" s="3" t="s">
        <v>266</v>
      </c>
      <c r="E152" s="5">
        <f>1320*(100%+15%)</f>
        <v>1517.9999999999998</v>
      </c>
    </row>
    <row r="153" spans="1:5" ht="25.5">
      <c r="A153" s="3">
        <v>160020</v>
      </c>
      <c r="B153" s="17" t="s">
        <v>584</v>
      </c>
      <c r="C153" s="17" t="s">
        <v>400</v>
      </c>
      <c r="D153" s="3" t="s">
        <v>266</v>
      </c>
      <c r="E153" s="5">
        <f>840*(100%+15%)</f>
        <v>965.9999999999999</v>
      </c>
    </row>
    <row r="154" spans="1:5" ht="25.5">
      <c r="A154" s="3">
        <v>160021</v>
      </c>
      <c r="B154" s="17" t="s">
        <v>399</v>
      </c>
      <c r="C154" s="17" t="s">
        <v>585</v>
      </c>
      <c r="D154" s="3" t="s">
        <v>266</v>
      </c>
      <c r="E154" s="5">
        <f>2040*(100%+15%)</f>
        <v>2346</v>
      </c>
    </row>
    <row r="155" spans="1:5" ht="25.5">
      <c r="A155" s="3">
        <v>160022</v>
      </c>
      <c r="B155" s="17" t="s">
        <v>401</v>
      </c>
      <c r="C155" s="17" t="s">
        <v>1999</v>
      </c>
      <c r="D155" s="3" t="s">
        <v>266</v>
      </c>
      <c r="E155" s="5">
        <f>1200*(100%+15%)</f>
        <v>1380</v>
      </c>
    </row>
    <row r="156" spans="1:5" ht="25.5">
      <c r="A156" s="3">
        <v>160023</v>
      </c>
      <c r="B156" s="17" t="s">
        <v>586</v>
      </c>
      <c r="C156" s="17" t="s">
        <v>403</v>
      </c>
      <c r="D156" s="3" t="s">
        <v>266</v>
      </c>
      <c r="E156" s="5">
        <f>1560*(100%+15%)</f>
        <v>1793.9999999999998</v>
      </c>
    </row>
    <row r="157" spans="1:5" ht="25.5">
      <c r="A157" s="3">
        <v>160024</v>
      </c>
      <c r="B157" s="17" t="s">
        <v>402</v>
      </c>
      <c r="C157" s="17" t="s">
        <v>405</v>
      </c>
      <c r="D157" s="3" t="s">
        <v>266</v>
      </c>
      <c r="E157" s="5">
        <f>1080*(100%+15%)</f>
        <v>1242</v>
      </c>
    </row>
    <row r="158" spans="1:5" ht="12.75">
      <c r="A158" s="3">
        <v>160025</v>
      </c>
      <c r="B158" s="17" t="s">
        <v>404</v>
      </c>
      <c r="C158" s="17" t="s">
        <v>407</v>
      </c>
      <c r="D158" s="3" t="s">
        <v>266</v>
      </c>
      <c r="E158" s="5">
        <f>1200*(100%+15%)</f>
        <v>1380</v>
      </c>
    </row>
    <row r="159" spans="1:5" ht="38.25">
      <c r="A159" s="3">
        <v>160026</v>
      </c>
      <c r="B159" s="17" t="s">
        <v>406</v>
      </c>
      <c r="C159" s="17" t="s">
        <v>1996</v>
      </c>
      <c r="D159" s="3" t="s">
        <v>266</v>
      </c>
      <c r="E159" s="5">
        <f>3000*(100%+15%)</f>
        <v>3449.9999999999995</v>
      </c>
    </row>
    <row r="160" spans="1:5" ht="12.75">
      <c r="A160" s="3">
        <v>160027</v>
      </c>
      <c r="B160" s="17" t="s">
        <v>408</v>
      </c>
      <c r="C160" s="17" t="s">
        <v>409</v>
      </c>
      <c r="D160" s="3" t="s">
        <v>266</v>
      </c>
      <c r="E160" s="5">
        <f>840*(100%+15%)</f>
        <v>965.9999999999999</v>
      </c>
    </row>
    <row r="161" spans="1:5" ht="12.75">
      <c r="A161" s="3">
        <v>160028</v>
      </c>
      <c r="B161" s="17" t="s">
        <v>410</v>
      </c>
      <c r="C161" s="17" t="s">
        <v>411</v>
      </c>
      <c r="D161" s="3" t="s">
        <v>266</v>
      </c>
      <c r="E161" s="5">
        <f>1320*(100%+15%)</f>
        <v>1517.9999999999998</v>
      </c>
    </row>
    <row r="162" spans="1:5" ht="12.75">
      <c r="A162" s="3">
        <v>160029</v>
      </c>
      <c r="B162" s="17" t="s">
        <v>412</v>
      </c>
      <c r="C162" s="17" t="s">
        <v>413</v>
      </c>
      <c r="D162" s="3" t="s">
        <v>266</v>
      </c>
      <c r="E162" s="5">
        <f>1200*(100%+15%)</f>
        <v>1380</v>
      </c>
    </row>
    <row r="163" spans="1:5" ht="12.75">
      <c r="A163" s="3">
        <v>160030</v>
      </c>
      <c r="B163" s="17" t="s">
        <v>416</v>
      </c>
      <c r="C163" s="17" t="s">
        <v>1997</v>
      </c>
      <c r="D163" s="3" t="s">
        <v>266</v>
      </c>
      <c r="E163" s="5">
        <f>1560*(100%+15%)</f>
        <v>1793.9999999999998</v>
      </c>
    </row>
    <row r="164" spans="1:5" ht="12.75">
      <c r="A164" s="3">
        <v>160031</v>
      </c>
      <c r="B164" s="17" t="s">
        <v>390</v>
      </c>
      <c r="C164" s="17" t="s">
        <v>391</v>
      </c>
      <c r="D164" s="3" t="s">
        <v>266</v>
      </c>
      <c r="E164" s="5">
        <f>720*(100%+15%)</f>
        <v>827.9999999999999</v>
      </c>
    </row>
    <row r="165" spans="1:5" ht="12.75">
      <c r="A165" s="3">
        <v>160032</v>
      </c>
      <c r="B165" s="17" t="s">
        <v>591</v>
      </c>
      <c r="C165" s="17" t="s">
        <v>418</v>
      </c>
      <c r="D165" s="3" t="s">
        <v>266</v>
      </c>
      <c r="E165" s="5">
        <f>1320*(100%+15%)</f>
        <v>1517.9999999999998</v>
      </c>
    </row>
    <row r="166" spans="1:5" ht="12.75">
      <c r="A166" s="3">
        <v>160033</v>
      </c>
      <c r="B166" s="17" t="s">
        <v>587</v>
      </c>
      <c r="C166" s="17" t="s">
        <v>419</v>
      </c>
      <c r="D166" s="3" t="s">
        <v>266</v>
      </c>
      <c r="E166" s="5">
        <f>960*(100%+15%)</f>
        <v>1104</v>
      </c>
    </row>
    <row r="167" spans="1:5" ht="25.5">
      <c r="A167" s="3">
        <v>160034</v>
      </c>
      <c r="B167" s="17" t="s">
        <v>414</v>
      </c>
      <c r="C167" s="17" t="s">
        <v>420</v>
      </c>
      <c r="D167" s="3" t="s">
        <v>266</v>
      </c>
      <c r="E167" s="5">
        <f>960*(100%+15%)</f>
        <v>1104</v>
      </c>
    </row>
    <row r="168" spans="1:5" ht="12.75">
      <c r="A168" s="3">
        <v>160035</v>
      </c>
      <c r="B168" s="17" t="s">
        <v>417</v>
      </c>
      <c r="C168" s="17" t="s">
        <v>1998</v>
      </c>
      <c r="D168" s="3" t="s">
        <v>266</v>
      </c>
      <c r="E168" s="5">
        <f>1080*(100%+15%)</f>
        <v>1242</v>
      </c>
    </row>
    <row r="169" spans="1:5" ht="12.75">
      <c r="A169" s="3">
        <v>160036</v>
      </c>
      <c r="B169" s="17" t="s">
        <v>588</v>
      </c>
      <c r="C169" s="17" t="s">
        <v>415</v>
      </c>
      <c r="D169" s="3" t="s">
        <v>266</v>
      </c>
      <c r="E169" s="5">
        <f>840*(100%+15%)</f>
        <v>965.9999999999999</v>
      </c>
    </row>
    <row r="170" spans="1:5" ht="12.75">
      <c r="A170" s="3">
        <v>160037</v>
      </c>
      <c r="B170" s="17" t="s">
        <v>589</v>
      </c>
      <c r="C170" s="17" t="s">
        <v>590</v>
      </c>
      <c r="D170" s="3" t="s">
        <v>266</v>
      </c>
      <c r="E170" s="5">
        <f>960*(100%+15%)</f>
        <v>1104</v>
      </c>
    </row>
    <row r="171" spans="1:5" ht="12.75">
      <c r="A171" s="3">
        <v>160038</v>
      </c>
      <c r="B171" s="17" t="s">
        <v>421</v>
      </c>
      <c r="C171" s="17" t="s">
        <v>422</v>
      </c>
      <c r="D171" s="3" t="s">
        <v>266</v>
      </c>
      <c r="E171" s="5">
        <f>1080*(100%+15%)</f>
        <v>1242</v>
      </c>
    </row>
    <row r="172" spans="1:5" ht="12.75">
      <c r="A172" s="3">
        <v>160039</v>
      </c>
      <c r="B172" s="17" t="s">
        <v>423</v>
      </c>
      <c r="C172" s="17" t="s">
        <v>592</v>
      </c>
      <c r="D172" s="3" t="s">
        <v>266</v>
      </c>
      <c r="E172" s="5">
        <f>840*(100%+15%)</f>
        <v>965.9999999999999</v>
      </c>
    </row>
    <row r="173" spans="1:5" ht="25.5">
      <c r="A173" s="3">
        <v>160040</v>
      </c>
      <c r="B173" s="17" t="s">
        <v>424</v>
      </c>
      <c r="C173" s="17" t="s">
        <v>425</v>
      </c>
      <c r="D173" s="3" t="s">
        <v>266</v>
      </c>
      <c r="E173" s="5">
        <f>720*(100%+15%)</f>
        <v>827.9999999999999</v>
      </c>
    </row>
    <row r="174" spans="1:5" ht="25.5">
      <c r="A174" s="3">
        <v>160041</v>
      </c>
      <c r="B174" s="17" t="s">
        <v>593</v>
      </c>
      <c r="C174" s="17" t="s">
        <v>426</v>
      </c>
      <c r="D174" s="3" t="s">
        <v>266</v>
      </c>
      <c r="E174" s="5">
        <f>840*(100%+15%)</f>
        <v>965.9999999999999</v>
      </c>
    </row>
    <row r="175" spans="1:5" ht="25.5">
      <c r="A175" s="3">
        <v>160042</v>
      </c>
      <c r="B175" s="17" t="s">
        <v>427</v>
      </c>
      <c r="C175" s="17" t="s">
        <v>428</v>
      </c>
      <c r="D175" s="3" t="s">
        <v>266</v>
      </c>
      <c r="E175" s="5">
        <f>840*(100%+15%)</f>
        <v>965.9999999999999</v>
      </c>
    </row>
    <row r="176" spans="1:5" ht="25.5">
      <c r="A176" s="3">
        <v>160043</v>
      </c>
      <c r="B176" s="17" t="s">
        <v>429</v>
      </c>
      <c r="C176" s="17" t="s">
        <v>430</v>
      </c>
      <c r="D176" s="3" t="s">
        <v>266</v>
      </c>
      <c r="E176" s="5">
        <f>720*(100%+15%)</f>
        <v>827.9999999999999</v>
      </c>
    </row>
    <row r="177" spans="1:5" ht="12.75">
      <c r="A177" s="3">
        <v>160044</v>
      </c>
      <c r="B177" s="17" t="s">
        <v>431</v>
      </c>
      <c r="C177" s="17" t="s">
        <v>432</v>
      </c>
      <c r="D177" s="3" t="s">
        <v>266</v>
      </c>
      <c r="E177" s="5">
        <f>840*(100%+15%)</f>
        <v>965.9999999999999</v>
      </c>
    </row>
    <row r="178" spans="1:5" ht="25.5">
      <c r="A178" s="3">
        <v>160045</v>
      </c>
      <c r="B178" s="17" t="s">
        <v>433</v>
      </c>
      <c r="C178" s="17" t="s">
        <v>434</v>
      </c>
      <c r="D178" s="3" t="s">
        <v>266</v>
      </c>
      <c r="E178" s="5">
        <f>2640*(100%+15%)</f>
        <v>3035.9999999999995</v>
      </c>
    </row>
    <row r="179" spans="1:5" ht="25.5">
      <c r="A179" s="3">
        <v>160046</v>
      </c>
      <c r="B179" s="17" t="s">
        <v>594</v>
      </c>
      <c r="C179" s="17" t="s">
        <v>435</v>
      </c>
      <c r="D179" s="3" t="s">
        <v>266</v>
      </c>
      <c r="E179" s="5">
        <f>660*(100%+15%)</f>
        <v>758.9999999999999</v>
      </c>
    </row>
    <row r="180" spans="1:5" ht="12.75">
      <c r="A180" s="3">
        <v>160047</v>
      </c>
      <c r="B180" s="17" t="s">
        <v>595</v>
      </c>
      <c r="C180" s="17" t="s">
        <v>436</v>
      </c>
      <c r="D180" s="3" t="s">
        <v>266</v>
      </c>
      <c r="E180" s="5">
        <f>720*(100%+15%)</f>
        <v>827.9999999999999</v>
      </c>
    </row>
    <row r="181" spans="1:5" ht="25.5">
      <c r="A181" s="3">
        <v>160048</v>
      </c>
      <c r="B181" s="17" t="s">
        <v>437</v>
      </c>
      <c r="C181" s="17" t="s">
        <v>438</v>
      </c>
      <c r="D181" s="3" t="s">
        <v>266</v>
      </c>
      <c r="E181" s="5">
        <f>840*(100%+15%)</f>
        <v>965.9999999999999</v>
      </c>
    </row>
    <row r="182" spans="1:5" ht="12.75">
      <c r="A182" s="3">
        <v>160049</v>
      </c>
      <c r="B182" s="17" t="s">
        <v>596</v>
      </c>
      <c r="C182" s="17" t="s">
        <v>440</v>
      </c>
      <c r="D182" s="3" t="s">
        <v>266</v>
      </c>
      <c r="E182" s="5">
        <f>1200*(100%+15%)</f>
        <v>1380</v>
      </c>
    </row>
    <row r="183" spans="1:5" ht="12.75">
      <c r="A183" s="3">
        <v>160050</v>
      </c>
      <c r="B183" s="17" t="s">
        <v>439</v>
      </c>
      <c r="C183" s="17" t="s">
        <v>442</v>
      </c>
      <c r="D183" s="3" t="s">
        <v>266</v>
      </c>
      <c r="E183" s="5">
        <f>1320*(100%+15%)</f>
        <v>1517.9999999999998</v>
      </c>
    </row>
    <row r="184" spans="1:5" ht="12.75">
      <c r="A184" s="3">
        <v>160051</v>
      </c>
      <c r="B184" s="17" t="s">
        <v>441</v>
      </c>
      <c r="C184" s="17" t="s">
        <v>443</v>
      </c>
      <c r="D184" s="3" t="s">
        <v>266</v>
      </c>
      <c r="E184" s="5">
        <f>1320*(100%+15%)</f>
        <v>1517.9999999999998</v>
      </c>
    </row>
    <row r="185" spans="1:5" ht="12.75">
      <c r="A185" s="3">
        <v>160052</v>
      </c>
      <c r="B185" s="17" t="s">
        <v>597</v>
      </c>
      <c r="C185" s="17" t="s">
        <v>446</v>
      </c>
      <c r="D185" s="3" t="s">
        <v>266</v>
      </c>
      <c r="E185" s="5">
        <f>960*(100%+15%)</f>
        <v>1104</v>
      </c>
    </row>
    <row r="186" spans="1:5" ht="12.75">
      <c r="A186" s="3">
        <v>160053</v>
      </c>
      <c r="B186" s="17" t="s">
        <v>598</v>
      </c>
      <c r="C186" s="17" t="s">
        <v>599</v>
      </c>
      <c r="D186" s="3" t="s">
        <v>266</v>
      </c>
      <c r="E186" s="5">
        <f>1080*(100%+15%)</f>
        <v>1242</v>
      </c>
    </row>
    <row r="187" spans="1:5" ht="12.75">
      <c r="A187" s="3">
        <v>160054</v>
      </c>
      <c r="B187" s="17" t="s">
        <v>444</v>
      </c>
      <c r="C187" s="17" t="s">
        <v>447</v>
      </c>
      <c r="D187" s="3" t="s">
        <v>266</v>
      </c>
      <c r="E187" s="5">
        <f>960*(100%+15%)</f>
        <v>1104</v>
      </c>
    </row>
    <row r="188" spans="1:5" ht="25.5">
      <c r="A188" s="3">
        <v>160055</v>
      </c>
      <c r="B188" s="17" t="s">
        <v>445</v>
      </c>
      <c r="C188" s="17" t="s">
        <v>448</v>
      </c>
      <c r="D188" s="3" t="s">
        <v>266</v>
      </c>
      <c r="E188" s="5">
        <f>960*(100%+15%)</f>
        <v>1104</v>
      </c>
    </row>
    <row r="189" spans="1:5" ht="25.5">
      <c r="A189" s="3">
        <v>160056</v>
      </c>
      <c r="B189" s="17" t="s">
        <v>600</v>
      </c>
      <c r="C189" s="17" t="s">
        <v>449</v>
      </c>
      <c r="D189" s="3" t="s">
        <v>266</v>
      </c>
      <c r="E189" s="5">
        <f>840*(100%+15%)</f>
        <v>965.9999999999999</v>
      </c>
    </row>
    <row r="190" spans="1:5" ht="25.5">
      <c r="A190" s="3">
        <v>160057</v>
      </c>
      <c r="B190" s="17" t="s">
        <v>450</v>
      </c>
      <c r="C190" s="17" t="s">
        <v>451</v>
      </c>
      <c r="D190" s="3" t="s">
        <v>266</v>
      </c>
      <c r="E190" s="5">
        <f>840*(100%+15%)</f>
        <v>965.9999999999999</v>
      </c>
    </row>
    <row r="191" spans="1:5" ht="25.5">
      <c r="A191" s="3">
        <v>160058</v>
      </c>
      <c r="B191" s="17" t="s">
        <v>452</v>
      </c>
      <c r="C191" s="17" t="s">
        <v>453</v>
      </c>
      <c r="D191" s="3" t="s">
        <v>266</v>
      </c>
      <c r="E191" s="5">
        <f>840*(100%+15%)</f>
        <v>965.9999999999999</v>
      </c>
    </row>
    <row r="192" spans="1:5" ht="12.75">
      <c r="A192" s="3">
        <v>160059</v>
      </c>
      <c r="B192" s="17" t="s">
        <v>601</v>
      </c>
      <c r="C192" s="17" t="s">
        <v>458</v>
      </c>
      <c r="D192" s="3" t="s">
        <v>266</v>
      </c>
      <c r="E192" s="5">
        <f>720*(100%+15%)</f>
        <v>827.9999999999999</v>
      </c>
    </row>
    <row r="193" spans="1:5" ht="12.75">
      <c r="A193" s="3">
        <v>160060</v>
      </c>
      <c r="B193" s="17" t="s">
        <v>454</v>
      </c>
      <c r="C193" s="17" t="s">
        <v>455</v>
      </c>
      <c r="D193" s="3" t="s">
        <v>266</v>
      </c>
      <c r="E193" s="5">
        <f>840*(100%+15%)</f>
        <v>965.9999999999999</v>
      </c>
    </row>
    <row r="194" spans="1:5" ht="12.75">
      <c r="A194" s="3">
        <v>160061</v>
      </c>
      <c r="B194" s="17" t="s">
        <v>456</v>
      </c>
      <c r="C194" s="17" t="s">
        <v>457</v>
      </c>
      <c r="D194" s="3" t="s">
        <v>266</v>
      </c>
      <c r="E194" s="5">
        <f>840*(100%+15%)</f>
        <v>965.9999999999999</v>
      </c>
    </row>
    <row r="195" spans="1:5" ht="25.5">
      <c r="A195" s="3">
        <v>160062</v>
      </c>
      <c r="B195" s="17" t="s">
        <v>459</v>
      </c>
      <c r="C195" s="17" t="s">
        <v>460</v>
      </c>
      <c r="D195" s="3" t="s">
        <v>266</v>
      </c>
      <c r="E195" s="5">
        <f>840*(100%+15%)</f>
        <v>965.9999999999999</v>
      </c>
    </row>
    <row r="196" spans="1:5" ht="12.75">
      <c r="A196" s="3">
        <v>160063</v>
      </c>
      <c r="B196" s="17" t="s">
        <v>462</v>
      </c>
      <c r="C196" s="17" t="s">
        <v>463</v>
      </c>
      <c r="D196" s="3" t="s">
        <v>266</v>
      </c>
      <c r="E196" s="5">
        <f>840*(100%+15%)</f>
        <v>965.9999999999999</v>
      </c>
    </row>
    <row r="197" spans="1:5" ht="12.75">
      <c r="A197" s="3">
        <v>160064</v>
      </c>
      <c r="B197" s="17" t="s">
        <v>464</v>
      </c>
      <c r="C197" s="17" t="s">
        <v>465</v>
      </c>
      <c r="D197" s="3" t="s">
        <v>266</v>
      </c>
      <c r="E197" s="5">
        <f>1560*(100%+15%)</f>
        <v>1793.9999999999998</v>
      </c>
    </row>
    <row r="198" spans="1:5" ht="12.75">
      <c r="A198" s="3">
        <v>160065</v>
      </c>
      <c r="B198" s="17" t="s">
        <v>466</v>
      </c>
      <c r="C198" s="17" t="s">
        <v>467</v>
      </c>
      <c r="D198" s="3" t="s">
        <v>266</v>
      </c>
      <c r="E198" s="5">
        <f>1680*(100%+15%)</f>
        <v>1931.9999999999998</v>
      </c>
    </row>
    <row r="199" spans="1:5" ht="25.5">
      <c r="A199" s="3">
        <v>160066</v>
      </c>
      <c r="B199" s="17" t="s">
        <v>468</v>
      </c>
      <c r="C199" s="17" t="s">
        <v>469</v>
      </c>
      <c r="D199" s="3" t="s">
        <v>266</v>
      </c>
      <c r="E199" s="5">
        <f>2400*(100%+15%)</f>
        <v>2760</v>
      </c>
    </row>
    <row r="200" spans="1:5" ht="25.5">
      <c r="A200" s="3">
        <v>160067</v>
      </c>
      <c r="B200" s="17" t="s">
        <v>602</v>
      </c>
      <c r="C200" s="17" t="s">
        <v>470</v>
      </c>
      <c r="D200" s="3" t="s">
        <v>266</v>
      </c>
      <c r="E200" s="5">
        <f>2400*(100%+15%)</f>
        <v>2760</v>
      </c>
    </row>
    <row r="201" spans="1:5" ht="25.5">
      <c r="A201" s="3">
        <v>160068</v>
      </c>
      <c r="B201" s="17" t="s">
        <v>471</v>
      </c>
      <c r="C201" s="17" t="s">
        <v>472</v>
      </c>
      <c r="D201" s="3" t="s">
        <v>266</v>
      </c>
      <c r="E201" s="5">
        <f>1200*(100%+15%)</f>
        <v>1380</v>
      </c>
    </row>
    <row r="202" spans="1:5" ht="25.5">
      <c r="A202" s="3">
        <v>160069</v>
      </c>
      <c r="B202" s="17" t="s">
        <v>473</v>
      </c>
      <c r="C202" s="17" t="s">
        <v>474</v>
      </c>
      <c r="D202" s="3" t="s">
        <v>266</v>
      </c>
      <c r="E202" s="5">
        <f>2000*(100%+15%)</f>
        <v>2300</v>
      </c>
    </row>
    <row r="203" spans="1:5" ht="25.5">
      <c r="A203" s="3">
        <v>160070</v>
      </c>
      <c r="B203" s="17" t="s">
        <v>475</v>
      </c>
      <c r="C203" s="17" t="s">
        <v>476</v>
      </c>
      <c r="D203" s="3" t="s">
        <v>266</v>
      </c>
      <c r="E203" s="5">
        <f>1200*(100%+15%)</f>
        <v>1380</v>
      </c>
    </row>
    <row r="204" spans="1:5" ht="25.5">
      <c r="A204" s="3">
        <v>160071</v>
      </c>
      <c r="B204" s="17" t="s">
        <v>477</v>
      </c>
      <c r="C204" s="17" t="s">
        <v>478</v>
      </c>
      <c r="D204" s="3" t="s">
        <v>266</v>
      </c>
      <c r="E204" s="5">
        <f>600*(100%+15%)</f>
        <v>690</v>
      </c>
    </row>
    <row r="205" spans="1:5" ht="25.5">
      <c r="A205" s="3">
        <v>160072</v>
      </c>
      <c r="B205" s="17" t="s">
        <v>479</v>
      </c>
      <c r="C205" s="17" t="s">
        <v>480</v>
      </c>
      <c r="D205" s="3" t="s">
        <v>266</v>
      </c>
      <c r="E205" s="5">
        <f>960*(100%+15%)</f>
        <v>1104</v>
      </c>
    </row>
    <row r="206" spans="1:5" ht="25.5">
      <c r="A206" s="3">
        <v>160073</v>
      </c>
      <c r="B206" s="17" t="s">
        <v>603</v>
      </c>
      <c r="C206" s="17" t="s">
        <v>482</v>
      </c>
      <c r="D206" s="3" t="s">
        <v>266</v>
      </c>
      <c r="E206" s="5">
        <f>960*(100%+15%)</f>
        <v>1104</v>
      </c>
    </row>
    <row r="207" spans="1:5" ht="25.5">
      <c r="A207" s="3">
        <v>160074</v>
      </c>
      <c r="B207" s="17" t="s">
        <v>604</v>
      </c>
      <c r="C207" s="17" t="s">
        <v>483</v>
      </c>
      <c r="D207" s="3" t="s">
        <v>266</v>
      </c>
      <c r="E207" s="5">
        <f>960*(100%+15%)</f>
        <v>1104</v>
      </c>
    </row>
    <row r="208" spans="1:5" ht="25.5">
      <c r="A208" s="3">
        <v>160075</v>
      </c>
      <c r="B208" s="17" t="s">
        <v>605</v>
      </c>
      <c r="C208" s="17" t="s">
        <v>484</v>
      </c>
      <c r="D208" s="3" t="s">
        <v>266</v>
      </c>
      <c r="E208" s="5">
        <f>960*(100%+15%)</f>
        <v>1104</v>
      </c>
    </row>
    <row r="209" spans="1:5" ht="12.75">
      <c r="A209" s="3">
        <v>160076</v>
      </c>
      <c r="B209" s="17" t="s">
        <v>485</v>
      </c>
      <c r="C209" s="17" t="s">
        <v>486</v>
      </c>
      <c r="D209" s="3" t="s">
        <v>266</v>
      </c>
      <c r="E209" s="5">
        <f>960*(100%+15%)</f>
        <v>1104</v>
      </c>
    </row>
    <row r="210" spans="1:5" ht="25.5">
      <c r="A210" s="3">
        <v>160077</v>
      </c>
      <c r="B210" s="17" t="s">
        <v>487</v>
      </c>
      <c r="C210" s="17" t="s">
        <v>488</v>
      </c>
      <c r="D210" s="3" t="s">
        <v>266</v>
      </c>
      <c r="E210" s="5">
        <f>1080*(100%+15%)</f>
        <v>1242</v>
      </c>
    </row>
    <row r="211" spans="1:5" ht="25.5">
      <c r="A211" s="3">
        <v>160078</v>
      </c>
      <c r="B211" s="17" t="s">
        <v>490</v>
      </c>
      <c r="C211" s="17" t="s">
        <v>491</v>
      </c>
      <c r="D211" s="3" t="s">
        <v>266</v>
      </c>
      <c r="E211" s="5">
        <f>960*(100%+15%)</f>
        <v>1104</v>
      </c>
    </row>
    <row r="212" spans="1:5" ht="25.5">
      <c r="A212" s="3">
        <v>160079</v>
      </c>
      <c r="B212" s="17" t="s">
        <v>606</v>
      </c>
      <c r="C212" s="17" t="s">
        <v>492</v>
      </c>
      <c r="D212" s="3" t="s">
        <v>266</v>
      </c>
      <c r="E212" s="5">
        <f>1200*(100%+15%)</f>
        <v>1380</v>
      </c>
    </row>
    <row r="213" spans="1:5" ht="12.75">
      <c r="A213" s="3">
        <v>160080</v>
      </c>
      <c r="B213" s="17" t="s">
        <v>607</v>
      </c>
      <c r="C213" s="17" t="s">
        <v>493</v>
      </c>
      <c r="D213" s="3" t="s">
        <v>266</v>
      </c>
      <c r="E213" s="5">
        <f>2160*(100%+15%)</f>
        <v>2484</v>
      </c>
    </row>
    <row r="214" spans="1:5" ht="25.5">
      <c r="A214" s="3">
        <v>160081</v>
      </c>
      <c r="B214" s="101"/>
      <c r="C214" s="17" t="s">
        <v>537</v>
      </c>
      <c r="D214" s="3" t="s">
        <v>266</v>
      </c>
      <c r="E214" s="5">
        <f>180*(100%+15%)</f>
        <v>206.99999999999997</v>
      </c>
    </row>
    <row r="215" spans="1:5" ht="12.75">
      <c r="A215" s="237" t="s">
        <v>608</v>
      </c>
      <c r="B215" s="237"/>
      <c r="C215" s="237"/>
      <c r="D215" s="237"/>
      <c r="E215" s="237"/>
    </row>
    <row r="216" spans="1:5" ht="25.5">
      <c r="A216" s="3">
        <v>230012</v>
      </c>
      <c r="B216" s="17" t="s">
        <v>382</v>
      </c>
      <c r="C216" s="17" t="s">
        <v>383</v>
      </c>
      <c r="D216" s="3" t="s">
        <v>266</v>
      </c>
      <c r="E216" s="5">
        <f>3600*(100%+15%)</f>
        <v>4140</v>
      </c>
    </row>
    <row r="217" spans="1:5" ht="25.5">
      <c r="A217" s="3">
        <v>230013</v>
      </c>
      <c r="B217" s="17" t="s">
        <v>376</v>
      </c>
      <c r="C217" s="17" t="s">
        <v>377</v>
      </c>
      <c r="D217" s="3" t="s">
        <v>266</v>
      </c>
      <c r="E217" s="5">
        <f>3840*(100%+15%)</f>
        <v>4416</v>
      </c>
    </row>
    <row r="218" spans="1:5" ht="12.75">
      <c r="A218" s="3">
        <v>230014</v>
      </c>
      <c r="B218" s="17" t="s">
        <v>378</v>
      </c>
      <c r="C218" s="17" t="s">
        <v>379</v>
      </c>
      <c r="D218" s="3" t="s">
        <v>266</v>
      </c>
      <c r="E218" s="5">
        <f>720*(100%+15%)</f>
        <v>827.9999999999999</v>
      </c>
    </row>
    <row r="219" spans="1:5" ht="25.5">
      <c r="A219" s="3">
        <v>230015</v>
      </c>
      <c r="B219" s="17" t="s">
        <v>380</v>
      </c>
      <c r="C219" s="17" t="s">
        <v>381</v>
      </c>
      <c r="D219" s="3" t="s">
        <v>266</v>
      </c>
      <c r="E219" s="5">
        <f>3000*(100%+15%)</f>
        <v>3449.9999999999995</v>
      </c>
    </row>
    <row r="220" spans="1:5" ht="25.5">
      <c r="A220" s="3">
        <v>230016</v>
      </c>
      <c r="B220" s="17" t="s">
        <v>386</v>
      </c>
      <c r="C220" s="17" t="s">
        <v>387</v>
      </c>
      <c r="D220" s="3" t="s">
        <v>266</v>
      </c>
      <c r="E220" s="5">
        <f>1080*(100%+15%)</f>
        <v>1242</v>
      </c>
    </row>
    <row r="221" spans="1:5" ht="25.5">
      <c r="A221" s="3">
        <v>230017</v>
      </c>
      <c r="B221" s="17" t="s">
        <v>647</v>
      </c>
      <c r="C221" s="17" t="s">
        <v>388</v>
      </c>
      <c r="D221" s="3" t="s">
        <v>266</v>
      </c>
      <c r="E221" s="5">
        <f>1200*(100%+15%)</f>
        <v>1380</v>
      </c>
    </row>
    <row r="222" spans="1:5" ht="25.5">
      <c r="A222" s="3">
        <v>230018</v>
      </c>
      <c r="B222" s="17" t="s">
        <v>384</v>
      </c>
      <c r="C222" s="17" t="s">
        <v>385</v>
      </c>
      <c r="D222" s="3" t="s">
        <v>266</v>
      </c>
      <c r="E222" s="5">
        <f>3600*(100%+15%)</f>
        <v>4140</v>
      </c>
    </row>
    <row r="223" spans="1:5" ht="12.75">
      <c r="A223" s="237" t="s">
        <v>494</v>
      </c>
      <c r="B223" s="237"/>
      <c r="C223" s="237"/>
      <c r="D223" s="237"/>
      <c r="E223" s="237"/>
    </row>
    <row r="224" spans="1:5" ht="12.75">
      <c r="A224" s="237" t="s">
        <v>495</v>
      </c>
      <c r="B224" s="237"/>
      <c r="C224" s="237"/>
      <c r="D224" s="237"/>
      <c r="E224" s="237"/>
    </row>
    <row r="225" spans="1:5" ht="12.75">
      <c r="A225" s="3" t="s">
        <v>1129</v>
      </c>
      <c r="B225" s="17" t="s">
        <v>498</v>
      </c>
      <c r="C225" s="17" t="s">
        <v>499</v>
      </c>
      <c r="D225" s="3" t="s">
        <v>267</v>
      </c>
      <c r="E225" s="3">
        <f>100*(100%+15%)</f>
        <v>114.99999999999999</v>
      </c>
    </row>
    <row r="226" spans="1:5" ht="12.75">
      <c r="A226" s="3" t="s">
        <v>1130</v>
      </c>
      <c r="B226" s="17" t="s">
        <v>496</v>
      </c>
      <c r="C226" s="17" t="s">
        <v>497</v>
      </c>
      <c r="D226" s="3" t="s">
        <v>267</v>
      </c>
      <c r="E226" s="3">
        <f>150*(100%+15%)</f>
        <v>172.5</v>
      </c>
    </row>
    <row r="227" spans="1:5" ht="38.25">
      <c r="A227" s="3" t="s">
        <v>1131</v>
      </c>
      <c r="B227" s="17" t="s">
        <v>500</v>
      </c>
      <c r="C227" s="17" t="s">
        <v>501</v>
      </c>
      <c r="D227" s="3" t="s">
        <v>267</v>
      </c>
      <c r="E227" s="3">
        <f>300*(100%+15%)</f>
        <v>345</v>
      </c>
    </row>
    <row r="228" spans="1:5" ht="25.5">
      <c r="A228" s="3" t="s">
        <v>1132</v>
      </c>
      <c r="B228" s="17" t="s">
        <v>502</v>
      </c>
      <c r="C228" s="17" t="s">
        <v>503</v>
      </c>
      <c r="D228" s="3" t="s">
        <v>267</v>
      </c>
      <c r="E228" s="3">
        <f>150*(100%+15%)</f>
        <v>172.5</v>
      </c>
    </row>
    <row r="229" spans="1:5" ht="12.75">
      <c r="A229" s="237" t="s">
        <v>1605</v>
      </c>
      <c r="B229" s="237"/>
      <c r="C229" s="237"/>
      <c r="D229" s="237"/>
      <c r="E229" s="237"/>
    </row>
    <row r="230" spans="1:5" ht="25.5">
      <c r="A230" s="3" t="s">
        <v>1615</v>
      </c>
      <c r="B230" s="17" t="s">
        <v>1614</v>
      </c>
      <c r="C230" s="17" t="s">
        <v>1622</v>
      </c>
      <c r="D230" s="3" t="s">
        <v>461</v>
      </c>
      <c r="E230" s="5">
        <v>500</v>
      </c>
    </row>
    <row r="231" spans="1:5" ht="25.5">
      <c r="A231" s="3" t="s">
        <v>1616</v>
      </c>
      <c r="B231" s="17" t="s">
        <v>1621</v>
      </c>
      <c r="C231" s="17" t="s">
        <v>1623</v>
      </c>
      <c r="D231" s="3" t="s">
        <v>461</v>
      </c>
      <c r="E231" s="5">
        <v>1000</v>
      </c>
    </row>
    <row r="232" spans="1:5" ht="38.25">
      <c r="A232" s="3" t="s">
        <v>1617</v>
      </c>
      <c r="B232" s="17" t="s">
        <v>1606</v>
      </c>
      <c r="C232" s="17" t="s">
        <v>1609</v>
      </c>
      <c r="D232" s="3" t="s">
        <v>461</v>
      </c>
      <c r="E232" s="5">
        <v>4750</v>
      </c>
    </row>
    <row r="233" spans="1:5" ht="38.25">
      <c r="A233" s="3" t="s">
        <v>1618</v>
      </c>
      <c r="B233" s="17" t="s">
        <v>1607</v>
      </c>
      <c r="C233" s="17" t="s">
        <v>1610</v>
      </c>
      <c r="D233" s="3" t="s">
        <v>461</v>
      </c>
      <c r="E233" s="5">
        <v>9000</v>
      </c>
    </row>
    <row r="234" spans="1:5" ht="38.25">
      <c r="A234" s="3" t="s">
        <v>1619</v>
      </c>
      <c r="B234" s="17" t="s">
        <v>1608</v>
      </c>
      <c r="C234" s="17" t="s">
        <v>1611</v>
      </c>
      <c r="D234" s="3" t="s">
        <v>461</v>
      </c>
      <c r="E234" s="5">
        <v>13500</v>
      </c>
    </row>
    <row r="235" spans="1:5" ht="38.25">
      <c r="A235" s="3" t="s">
        <v>1620</v>
      </c>
      <c r="B235" s="17" t="s">
        <v>1625</v>
      </c>
      <c r="C235" s="17" t="s">
        <v>1624</v>
      </c>
      <c r="D235" s="3" t="s">
        <v>461</v>
      </c>
      <c r="E235" s="5">
        <v>240</v>
      </c>
    </row>
    <row r="236" spans="1:5" ht="12.75">
      <c r="A236" s="237" t="s">
        <v>504</v>
      </c>
      <c r="B236" s="237"/>
      <c r="C236" s="237"/>
      <c r="D236" s="237"/>
      <c r="E236" s="237"/>
    </row>
    <row r="237" spans="1:5" ht="76.5">
      <c r="A237" s="7">
        <v>120011</v>
      </c>
      <c r="B237" s="17" t="s">
        <v>505</v>
      </c>
      <c r="C237" s="17" t="s">
        <v>506</v>
      </c>
      <c r="D237" s="3" t="s">
        <v>461</v>
      </c>
      <c r="E237" s="5">
        <f>600*(100%+15%)</f>
        <v>690</v>
      </c>
    </row>
    <row r="238" spans="1:5" ht="51">
      <c r="A238" s="3">
        <v>120012</v>
      </c>
      <c r="B238" s="17" t="s">
        <v>507</v>
      </c>
      <c r="C238" s="17" t="s">
        <v>508</v>
      </c>
      <c r="D238" s="3" t="s">
        <v>461</v>
      </c>
      <c r="E238" s="5">
        <f>600*(100%+15%)</f>
        <v>690</v>
      </c>
    </row>
    <row r="239" spans="1:5" ht="76.5">
      <c r="A239" s="3">
        <v>120013</v>
      </c>
      <c r="B239" s="17" t="s">
        <v>509</v>
      </c>
      <c r="C239" s="17" t="s">
        <v>510</v>
      </c>
      <c r="D239" s="3" t="s">
        <v>461</v>
      </c>
      <c r="E239" s="5">
        <f>480*(100%+15%)</f>
        <v>552</v>
      </c>
    </row>
    <row r="240" spans="1:5" ht="38.25">
      <c r="A240" s="3">
        <v>120014</v>
      </c>
      <c r="B240" s="17" t="s">
        <v>511</v>
      </c>
      <c r="C240" s="17" t="s">
        <v>512</v>
      </c>
      <c r="D240" s="3" t="s">
        <v>461</v>
      </c>
      <c r="E240" s="5">
        <f>360*(100%+15%)</f>
        <v>413.99999999999994</v>
      </c>
    </row>
    <row r="241" spans="1:5" ht="51">
      <c r="A241" s="3">
        <v>120015</v>
      </c>
      <c r="B241" s="17" t="s">
        <v>524</v>
      </c>
      <c r="C241" s="17" t="s">
        <v>538</v>
      </c>
      <c r="D241" s="3" t="s">
        <v>461</v>
      </c>
      <c r="E241" s="5">
        <f>4800*(100%+15%)</f>
        <v>5520</v>
      </c>
    </row>
    <row r="242" spans="1:5" ht="12.75">
      <c r="A242" s="3">
        <v>120016</v>
      </c>
      <c r="B242" s="17" t="s">
        <v>519</v>
      </c>
      <c r="C242" s="227" t="s">
        <v>520</v>
      </c>
      <c r="D242" s="3" t="s">
        <v>461</v>
      </c>
      <c r="E242" s="5">
        <f>720*(100%+15%)</f>
        <v>827.9999999999999</v>
      </c>
    </row>
    <row r="243" spans="1:5" ht="38.25">
      <c r="A243" s="3">
        <v>120017</v>
      </c>
      <c r="B243" s="17" t="s">
        <v>525</v>
      </c>
      <c r="C243" s="17" t="s">
        <v>526</v>
      </c>
      <c r="D243" s="3" t="s">
        <v>527</v>
      </c>
      <c r="E243" s="5">
        <f>480*(100%+15%)</f>
        <v>552</v>
      </c>
    </row>
    <row r="244" spans="1:5" ht="12.75">
      <c r="A244" s="3">
        <v>120018</v>
      </c>
      <c r="B244" s="17" t="s">
        <v>514</v>
      </c>
      <c r="C244" s="227" t="s">
        <v>2000</v>
      </c>
      <c r="D244" s="3" t="s">
        <v>489</v>
      </c>
      <c r="E244" s="5">
        <f>2040*(100%+15%)</f>
        <v>2346</v>
      </c>
    </row>
    <row r="245" spans="1:5" ht="12.75">
      <c r="A245" s="3">
        <v>120019</v>
      </c>
      <c r="B245" s="17" t="s">
        <v>513</v>
      </c>
      <c r="C245" s="17" t="s">
        <v>665</v>
      </c>
      <c r="D245" s="3" t="s">
        <v>489</v>
      </c>
      <c r="E245" s="5">
        <f>2040*(100%+15%)</f>
        <v>2346</v>
      </c>
    </row>
    <row r="246" spans="1:5" ht="25.5">
      <c r="A246" s="3">
        <v>120020</v>
      </c>
      <c r="B246" s="17" t="s">
        <v>517</v>
      </c>
      <c r="C246" s="17" t="s">
        <v>518</v>
      </c>
      <c r="D246" s="3" t="s">
        <v>489</v>
      </c>
      <c r="E246" s="5">
        <f>1080*(100%+15%)</f>
        <v>1242</v>
      </c>
    </row>
    <row r="247" spans="1:5" ht="25.5">
      <c r="A247" s="3">
        <v>120021</v>
      </c>
      <c r="B247" s="17" t="s">
        <v>515</v>
      </c>
      <c r="C247" s="17" t="s">
        <v>516</v>
      </c>
      <c r="D247" s="3" t="s">
        <v>461</v>
      </c>
      <c r="E247" s="5">
        <f>1080*(100%+15%)</f>
        <v>1242</v>
      </c>
    </row>
    <row r="248" spans="1:5" ht="25.5">
      <c r="A248" s="3">
        <v>120022</v>
      </c>
      <c r="B248" s="17" t="s">
        <v>1888</v>
      </c>
      <c r="C248" s="17" t="s">
        <v>521</v>
      </c>
      <c r="D248" s="3" t="s">
        <v>489</v>
      </c>
      <c r="E248" s="5">
        <f>1320*(100%+15%)</f>
        <v>1517.9999999999998</v>
      </c>
    </row>
    <row r="249" spans="1:5" ht="25.5">
      <c r="A249" s="3">
        <v>120023</v>
      </c>
      <c r="B249" s="17" t="s">
        <v>1889</v>
      </c>
      <c r="C249" s="17" t="s">
        <v>652</v>
      </c>
      <c r="D249" s="3" t="s">
        <v>489</v>
      </c>
      <c r="E249" s="5">
        <f>1080*(100%+15%)</f>
        <v>1242</v>
      </c>
    </row>
    <row r="250" spans="1:5" ht="38.25">
      <c r="A250" s="3">
        <v>120024</v>
      </c>
      <c r="B250" s="17" t="s">
        <v>671</v>
      </c>
      <c r="C250" s="17" t="s">
        <v>522</v>
      </c>
      <c r="D250" s="3" t="s">
        <v>489</v>
      </c>
      <c r="E250" s="5">
        <f>840*(100%+15%)</f>
        <v>965.9999999999999</v>
      </c>
    </row>
    <row r="251" spans="1:5" ht="25.5">
      <c r="A251" s="3">
        <v>120025</v>
      </c>
      <c r="B251" s="17" t="s">
        <v>666</v>
      </c>
      <c r="C251" s="17" t="s">
        <v>523</v>
      </c>
      <c r="D251" s="3" t="s">
        <v>489</v>
      </c>
      <c r="E251" s="5">
        <f>2040*(100%+15%)</f>
        <v>2346</v>
      </c>
    </row>
    <row r="252" spans="1:5" ht="12.75">
      <c r="A252" s="237" t="s">
        <v>1658</v>
      </c>
      <c r="B252" s="237"/>
      <c r="C252" s="237"/>
      <c r="D252" s="237"/>
      <c r="E252" s="237"/>
    </row>
    <row r="253" spans="1:5" ht="38.25">
      <c r="A253" s="3">
        <v>120026</v>
      </c>
      <c r="B253" s="17" t="s">
        <v>1659</v>
      </c>
      <c r="C253" s="17" t="s">
        <v>1664</v>
      </c>
      <c r="D253" s="3" t="s">
        <v>461</v>
      </c>
      <c r="E253" s="5">
        <f>2100*(100%+15%)</f>
        <v>2415</v>
      </c>
    </row>
    <row r="254" spans="1:5" ht="38.25">
      <c r="A254" s="3">
        <v>120027</v>
      </c>
      <c r="B254" s="17" t="s">
        <v>1660</v>
      </c>
      <c r="C254" s="17" t="s">
        <v>1665</v>
      </c>
      <c r="D254" s="3" t="s">
        <v>461</v>
      </c>
      <c r="E254" s="5">
        <f>3500*(100%+15%)</f>
        <v>4024.9999999999995</v>
      </c>
    </row>
    <row r="255" spans="1:5" ht="38.25">
      <c r="A255" s="3">
        <v>120028</v>
      </c>
      <c r="B255" s="17" t="s">
        <v>1661</v>
      </c>
      <c r="C255" s="17" t="s">
        <v>1666</v>
      </c>
      <c r="D255" s="3" t="s">
        <v>461</v>
      </c>
      <c r="E255" s="5">
        <f>5100*(100%+15%)</f>
        <v>5865</v>
      </c>
    </row>
    <row r="256" spans="1:5" ht="38.25">
      <c r="A256" s="3">
        <v>120029</v>
      </c>
      <c r="B256" s="17" t="s">
        <v>1662</v>
      </c>
      <c r="C256" s="17" t="s">
        <v>1667</v>
      </c>
      <c r="D256" s="3" t="s">
        <v>461</v>
      </c>
      <c r="E256" s="5">
        <f>6600*(100%+15%)</f>
        <v>7589.999999999999</v>
      </c>
    </row>
    <row r="257" spans="1:5" ht="38.25">
      <c r="A257" s="3">
        <v>120030</v>
      </c>
      <c r="B257" s="17" t="s">
        <v>1663</v>
      </c>
      <c r="C257" s="17" t="s">
        <v>1668</v>
      </c>
      <c r="D257" s="3" t="s">
        <v>461</v>
      </c>
      <c r="E257" s="5">
        <f>8100*(100%+15%)</f>
        <v>9315</v>
      </c>
    </row>
    <row r="258" spans="1:5" ht="38.25">
      <c r="A258" s="29">
        <v>120031</v>
      </c>
      <c r="B258" s="17" t="s">
        <v>1669</v>
      </c>
      <c r="C258" s="17" t="s">
        <v>1674</v>
      </c>
      <c r="D258" s="3" t="s">
        <v>461</v>
      </c>
      <c r="E258" s="5">
        <f>5400*(100%+15%)</f>
        <v>6209.999999999999</v>
      </c>
    </row>
    <row r="259" spans="1:5" ht="38.25">
      <c r="A259" s="29">
        <v>120032</v>
      </c>
      <c r="B259" s="17" t="s">
        <v>1670</v>
      </c>
      <c r="C259" s="17" t="s">
        <v>1675</v>
      </c>
      <c r="D259" s="3" t="s">
        <v>461</v>
      </c>
      <c r="E259" s="5">
        <f>12000*(100%+15%)</f>
        <v>13799.999999999998</v>
      </c>
    </row>
    <row r="260" spans="1:5" ht="38.25">
      <c r="A260" s="29">
        <v>120033</v>
      </c>
      <c r="B260" s="17" t="s">
        <v>1671</v>
      </c>
      <c r="C260" s="17" t="s">
        <v>1676</v>
      </c>
      <c r="D260" s="3" t="s">
        <v>461</v>
      </c>
      <c r="E260" s="5">
        <f>13700*(100%+15%)</f>
        <v>15754.999999999998</v>
      </c>
    </row>
    <row r="261" spans="1:5" ht="38.25">
      <c r="A261" s="29">
        <v>120034</v>
      </c>
      <c r="B261" s="17" t="s">
        <v>1672</v>
      </c>
      <c r="C261" s="17" t="s">
        <v>1677</v>
      </c>
      <c r="D261" s="3" t="s">
        <v>461</v>
      </c>
      <c r="E261" s="5">
        <f>2100*(100%+15%)</f>
        <v>2415</v>
      </c>
    </row>
    <row r="262" spans="1:5" ht="38.25">
      <c r="A262" s="29">
        <v>120035</v>
      </c>
      <c r="B262" s="17" t="s">
        <v>1673</v>
      </c>
      <c r="C262" s="17" t="s">
        <v>1678</v>
      </c>
      <c r="D262" s="3" t="s">
        <v>461</v>
      </c>
      <c r="E262" s="5">
        <f>3700*(100%+15%)</f>
        <v>4255</v>
      </c>
    </row>
    <row r="263" spans="1:5" ht="38.25">
      <c r="A263" s="9">
        <v>120036</v>
      </c>
      <c r="B263" s="17" t="s">
        <v>1684</v>
      </c>
      <c r="C263" s="17" t="s">
        <v>1679</v>
      </c>
      <c r="D263" s="3" t="s">
        <v>461</v>
      </c>
      <c r="E263" s="5">
        <f>5400*(100%+15%)</f>
        <v>6209.999999999999</v>
      </c>
    </row>
    <row r="264" spans="1:5" ht="38.25">
      <c r="A264" s="9">
        <v>120037</v>
      </c>
      <c r="B264" s="17" t="s">
        <v>1685</v>
      </c>
      <c r="C264" s="17" t="s">
        <v>1680</v>
      </c>
      <c r="D264" s="3" t="s">
        <v>461</v>
      </c>
      <c r="E264" s="5">
        <f>7000*(100%+15%)</f>
        <v>8049.999999999999</v>
      </c>
    </row>
    <row r="265" spans="1:5" ht="38.25">
      <c r="A265" s="9">
        <v>120038</v>
      </c>
      <c r="B265" s="17" t="s">
        <v>1686</v>
      </c>
      <c r="C265" s="17" t="s">
        <v>1681</v>
      </c>
      <c r="D265" s="3" t="s">
        <v>461</v>
      </c>
      <c r="E265" s="5">
        <f>8700*(100%+15%)</f>
        <v>10005</v>
      </c>
    </row>
    <row r="266" spans="1:5" ht="38.25">
      <c r="A266" s="9">
        <v>120039</v>
      </c>
      <c r="B266" s="17" t="s">
        <v>1687</v>
      </c>
      <c r="C266" s="17" t="s">
        <v>1682</v>
      </c>
      <c r="D266" s="3" t="s">
        <v>461</v>
      </c>
      <c r="E266" s="5">
        <f>10300*(100%+15%)</f>
        <v>11844.999999999998</v>
      </c>
    </row>
    <row r="267" spans="1:5" ht="38.25">
      <c r="A267" s="9">
        <v>120040</v>
      </c>
      <c r="B267" s="17" t="s">
        <v>1688</v>
      </c>
      <c r="C267" s="17" t="s">
        <v>1683</v>
      </c>
      <c r="D267" s="3" t="s">
        <v>461</v>
      </c>
      <c r="E267" s="5">
        <f>12000*(100%+15%)</f>
        <v>13799.999999999998</v>
      </c>
    </row>
    <row r="268" spans="1:5" ht="38.25">
      <c r="A268" s="9">
        <v>120041</v>
      </c>
      <c r="B268" s="17" t="s">
        <v>1689</v>
      </c>
      <c r="C268" s="17" t="s">
        <v>1694</v>
      </c>
      <c r="D268" s="3" t="s">
        <v>461</v>
      </c>
      <c r="E268" s="5">
        <f>3740*(100%+15%)</f>
        <v>4301</v>
      </c>
    </row>
    <row r="269" spans="1:5" ht="38.25">
      <c r="A269" s="9">
        <v>120042</v>
      </c>
      <c r="B269" s="17" t="s">
        <v>1690</v>
      </c>
      <c r="C269" s="17" t="s">
        <v>1695</v>
      </c>
      <c r="D269" s="3" t="s">
        <v>461</v>
      </c>
      <c r="E269" s="5">
        <f>5400*(100%+15%)</f>
        <v>6209.999999999999</v>
      </c>
    </row>
    <row r="270" spans="1:5" ht="38.25">
      <c r="A270" s="9">
        <v>120043</v>
      </c>
      <c r="B270" s="17" t="s">
        <v>1691</v>
      </c>
      <c r="C270" s="17" t="s">
        <v>1696</v>
      </c>
      <c r="D270" s="3" t="s">
        <v>461</v>
      </c>
      <c r="E270" s="5">
        <f>7000*(100%+15%)</f>
        <v>8049.999999999999</v>
      </c>
    </row>
    <row r="271" spans="1:5" ht="38.25">
      <c r="A271" s="9">
        <v>120044</v>
      </c>
      <c r="B271" s="17" t="s">
        <v>1692</v>
      </c>
      <c r="C271" s="17" t="s">
        <v>1697</v>
      </c>
      <c r="D271" s="3" t="s">
        <v>461</v>
      </c>
      <c r="E271" s="5">
        <f>8700*(100%+15%)</f>
        <v>10005</v>
      </c>
    </row>
    <row r="272" spans="1:5" ht="38.25">
      <c r="A272" s="9">
        <v>120045</v>
      </c>
      <c r="B272" s="17" t="s">
        <v>1693</v>
      </c>
      <c r="C272" s="17" t="s">
        <v>1698</v>
      </c>
      <c r="D272" s="3" t="s">
        <v>461</v>
      </c>
      <c r="E272" s="5">
        <f>10300*(100%+15%)</f>
        <v>11844.999999999998</v>
      </c>
    </row>
    <row r="273" spans="1:5" ht="38.25">
      <c r="A273" s="31">
        <v>120046</v>
      </c>
      <c r="B273" s="17" t="s">
        <v>1708</v>
      </c>
      <c r="C273" s="17" t="s">
        <v>1699</v>
      </c>
      <c r="D273" s="3" t="s">
        <v>461</v>
      </c>
      <c r="E273" s="5">
        <f>12000*(100%+15%)</f>
        <v>13799.999999999998</v>
      </c>
    </row>
    <row r="274" spans="1:5" ht="38.25">
      <c r="A274" s="31">
        <v>120047</v>
      </c>
      <c r="B274" s="17" t="s">
        <v>1709</v>
      </c>
      <c r="C274" s="17" t="s">
        <v>1700</v>
      </c>
      <c r="D274" s="3" t="s">
        <v>461</v>
      </c>
      <c r="E274" s="5">
        <f>15300*(100%+15%)</f>
        <v>17595</v>
      </c>
    </row>
    <row r="275" spans="1:5" ht="38.25">
      <c r="A275" s="31">
        <v>120048</v>
      </c>
      <c r="B275" s="17" t="s">
        <v>1710</v>
      </c>
      <c r="C275" s="17" t="s">
        <v>1701</v>
      </c>
      <c r="D275" s="3" t="s">
        <v>461</v>
      </c>
      <c r="E275" s="5">
        <f>5400*(100%+15%)</f>
        <v>6209.999999999999</v>
      </c>
    </row>
    <row r="276" spans="1:5" ht="38.25">
      <c r="A276" s="31">
        <v>120049</v>
      </c>
      <c r="B276" s="17" t="s">
        <v>1711</v>
      </c>
      <c r="C276" s="17" t="s">
        <v>1702</v>
      </c>
      <c r="D276" s="3" t="s">
        <v>461</v>
      </c>
      <c r="E276" s="5">
        <f>7000*(100%+15%)</f>
        <v>8049.999999999999</v>
      </c>
    </row>
    <row r="277" spans="1:5" ht="38.25">
      <c r="A277" s="31">
        <v>120050</v>
      </c>
      <c r="B277" s="17" t="s">
        <v>1712</v>
      </c>
      <c r="C277" s="17" t="s">
        <v>1703</v>
      </c>
      <c r="D277" s="3" t="s">
        <v>461</v>
      </c>
      <c r="E277" s="5">
        <f>8700*(100%+15%)</f>
        <v>10005</v>
      </c>
    </row>
    <row r="278" spans="1:5" ht="38.25">
      <c r="A278" s="31">
        <v>120051</v>
      </c>
      <c r="B278" s="17" t="s">
        <v>1713</v>
      </c>
      <c r="C278" s="17" t="s">
        <v>1704</v>
      </c>
      <c r="D278" s="3" t="s">
        <v>461</v>
      </c>
      <c r="E278" s="5">
        <f>10300*(100%+15%)</f>
        <v>11844.999999999998</v>
      </c>
    </row>
    <row r="279" spans="1:5" ht="38.25">
      <c r="A279" s="31">
        <v>120052</v>
      </c>
      <c r="B279" s="17" t="s">
        <v>1714</v>
      </c>
      <c r="C279" s="17" t="s">
        <v>1705</v>
      </c>
      <c r="D279" s="3" t="s">
        <v>461</v>
      </c>
      <c r="E279" s="5">
        <f>12000*(100%+15%)</f>
        <v>13799.999999999998</v>
      </c>
    </row>
    <row r="280" spans="1:5" ht="38.25">
      <c r="A280" s="31">
        <v>120053</v>
      </c>
      <c r="B280" s="17" t="s">
        <v>1715</v>
      </c>
      <c r="C280" s="17" t="s">
        <v>1706</v>
      </c>
      <c r="D280" s="3" t="s">
        <v>461</v>
      </c>
      <c r="E280" s="5">
        <f>13600*(100%+15%)</f>
        <v>15639.999999999998</v>
      </c>
    </row>
    <row r="281" spans="1:5" ht="38.25">
      <c r="A281" s="31">
        <v>120054</v>
      </c>
      <c r="B281" s="17" t="s">
        <v>1716</v>
      </c>
      <c r="C281" s="17" t="s">
        <v>1707</v>
      </c>
      <c r="D281" s="3" t="s">
        <v>461</v>
      </c>
      <c r="E281" s="5">
        <f>15300*(100%+15%)</f>
        <v>17595</v>
      </c>
    </row>
    <row r="282" spans="1:5" ht="38.25">
      <c r="A282" s="31">
        <v>120055</v>
      </c>
      <c r="B282" s="17" t="s">
        <v>1717</v>
      </c>
      <c r="C282" s="17" t="s">
        <v>1724</v>
      </c>
      <c r="D282" s="3" t="s">
        <v>461</v>
      </c>
      <c r="E282" s="5">
        <f>7000*(100%+15%)</f>
        <v>8049.999999999999</v>
      </c>
    </row>
    <row r="283" spans="1:5" ht="38.25">
      <c r="A283" s="31">
        <v>120056</v>
      </c>
      <c r="B283" s="17" t="s">
        <v>1718</v>
      </c>
      <c r="C283" s="17" t="s">
        <v>1727</v>
      </c>
      <c r="D283" s="3" t="s">
        <v>461</v>
      </c>
      <c r="E283" s="5">
        <f>8700*(100%+15%)</f>
        <v>10005</v>
      </c>
    </row>
    <row r="284" spans="1:5" ht="38.25">
      <c r="A284" s="31">
        <v>120057</v>
      </c>
      <c r="B284" s="17" t="s">
        <v>1719</v>
      </c>
      <c r="C284" s="17" t="s">
        <v>1728</v>
      </c>
      <c r="D284" s="3" t="s">
        <v>461</v>
      </c>
      <c r="E284" s="5">
        <f>10350*(100%+15%)</f>
        <v>11902.499999999998</v>
      </c>
    </row>
    <row r="285" spans="1:5" ht="38.25">
      <c r="A285" s="31">
        <v>120058</v>
      </c>
      <c r="B285" s="17" t="s">
        <v>1720</v>
      </c>
      <c r="C285" s="17" t="s">
        <v>1729</v>
      </c>
      <c r="D285" s="3" t="s">
        <v>461</v>
      </c>
      <c r="E285" s="5">
        <f>12000*(100%+15%)</f>
        <v>13799.999999999998</v>
      </c>
    </row>
    <row r="286" spans="1:5" ht="38.25">
      <c r="A286" s="31">
        <v>120059</v>
      </c>
      <c r="B286" s="17" t="s">
        <v>1721</v>
      </c>
      <c r="C286" s="17" t="s">
        <v>1730</v>
      </c>
      <c r="D286" s="3" t="s">
        <v>461</v>
      </c>
      <c r="E286" s="5">
        <f>13600*(100%+15%)</f>
        <v>15639.999999999998</v>
      </c>
    </row>
    <row r="287" spans="1:5" ht="38.25">
      <c r="A287" s="31">
        <v>120060</v>
      </c>
      <c r="B287" s="17" t="s">
        <v>1722</v>
      </c>
      <c r="C287" s="17" t="s">
        <v>1731</v>
      </c>
      <c r="D287" s="3" t="s">
        <v>461</v>
      </c>
      <c r="E287" s="5">
        <f>15300*(100%+15%)</f>
        <v>17595</v>
      </c>
    </row>
    <row r="288" spans="1:5" ht="38.25">
      <c r="A288" s="31">
        <v>120061</v>
      </c>
      <c r="B288" s="17" t="s">
        <v>1723</v>
      </c>
      <c r="C288" s="17" t="s">
        <v>1732</v>
      </c>
      <c r="D288" s="3" t="s">
        <v>461</v>
      </c>
      <c r="E288" s="5">
        <f>20400*(100%+15%)</f>
        <v>23460</v>
      </c>
    </row>
    <row r="289" spans="1:5" ht="25.5">
      <c r="A289" s="31">
        <v>120062</v>
      </c>
      <c r="B289" s="17" t="s">
        <v>1725</v>
      </c>
      <c r="C289" s="225" t="s">
        <v>1726</v>
      </c>
      <c r="D289" s="3" t="s">
        <v>461</v>
      </c>
      <c r="E289" s="5">
        <f>300*(100%+15%)</f>
        <v>345</v>
      </c>
    </row>
    <row r="290" spans="1:5" ht="12.75">
      <c r="A290" s="238" t="s">
        <v>646</v>
      </c>
      <c r="B290" s="238"/>
      <c r="C290" s="238"/>
      <c r="D290" s="238"/>
      <c r="E290" s="238"/>
    </row>
    <row r="291" spans="1:5" ht="12.75">
      <c r="A291" s="248" t="s">
        <v>654</v>
      </c>
      <c r="B291" s="248"/>
      <c r="C291" s="248"/>
      <c r="D291" s="248"/>
      <c r="E291" s="248"/>
    </row>
    <row r="292" spans="1:5" ht="25.5">
      <c r="A292" s="3">
        <v>190011</v>
      </c>
      <c r="B292" s="17" t="s">
        <v>529</v>
      </c>
      <c r="C292" s="17" t="s">
        <v>539</v>
      </c>
      <c r="D292" s="3" t="s">
        <v>461</v>
      </c>
      <c r="E292" s="5">
        <f>1320*(100%+15%)</f>
        <v>1517.9999999999998</v>
      </c>
    </row>
    <row r="293" spans="1:5" ht="38.25">
      <c r="A293" s="3">
        <v>190012</v>
      </c>
      <c r="B293" s="17" t="s">
        <v>530</v>
      </c>
      <c r="C293" s="17" t="s">
        <v>655</v>
      </c>
      <c r="D293" s="3" t="s">
        <v>461</v>
      </c>
      <c r="E293" s="5">
        <f>1200*(100%+15%)</f>
        <v>1380</v>
      </c>
    </row>
    <row r="294" spans="1:5" ht="38.25">
      <c r="A294" s="3">
        <v>190013</v>
      </c>
      <c r="B294" s="17" t="s">
        <v>531</v>
      </c>
      <c r="C294" s="17" t="s">
        <v>762</v>
      </c>
      <c r="D294" s="3" t="s">
        <v>461</v>
      </c>
      <c r="E294" s="5">
        <f>2400*(100%+15%)</f>
        <v>2760</v>
      </c>
    </row>
    <row r="295" spans="1:5" ht="51">
      <c r="A295" s="3">
        <v>190014</v>
      </c>
      <c r="B295" s="17" t="s">
        <v>656</v>
      </c>
      <c r="C295" s="17" t="s">
        <v>1297</v>
      </c>
      <c r="D295" s="3" t="s">
        <v>461</v>
      </c>
      <c r="E295" s="5">
        <f>1320*(100%+15%)</f>
        <v>1517.9999999999998</v>
      </c>
    </row>
    <row r="296" spans="1:5" ht="51">
      <c r="A296" s="3">
        <v>190015</v>
      </c>
      <c r="B296" s="17" t="s">
        <v>620</v>
      </c>
      <c r="C296" s="17" t="s">
        <v>1298</v>
      </c>
      <c r="D296" s="3" t="s">
        <v>461</v>
      </c>
      <c r="E296" s="5">
        <f>2400*(100%+15%)</f>
        <v>2760</v>
      </c>
    </row>
    <row r="297" spans="1:5" ht="12.75">
      <c r="A297" s="3">
        <v>190016</v>
      </c>
      <c r="B297" s="17" t="s">
        <v>611</v>
      </c>
      <c r="C297" s="17" t="s">
        <v>612</v>
      </c>
      <c r="D297" s="3" t="s">
        <v>461</v>
      </c>
      <c r="E297" s="5">
        <f>1200*(100%+15%)</f>
        <v>1380</v>
      </c>
    </row>
    <row r="298" spans="1:5" ht="12.75">
      <c r="A298" s="3">
        <v>190017</v>
      </c>
      <c r="B298" s="17" t="s">
        <v>609</v>
      </c>
      <c r="C298" s="17" t="s">
        <v>610</v>
      </c>
      <c r="D298" s="3" t="s">
        <v>461</v>
      </c>
      <c r="E298" s="5">
        <f>1200*(100%+15%)</f>
        <v>1380</v>
      </c>
    </row>
    <row r="299" spans="1:5" ht="38.25">
      <c r="A299" s="3">
        <v>190018</v>
      </c>
      <c r="B299" s="138" t="s">
        <v>1247</v>
      </c>
      <c r="C299" s="138" t="s">
        <v>1248</v>
      </c>
      <c r="D299" s="50" t="s">
        <v>461</v>
      </c>
      <c r="E299" s="5">
        <f>2040*(100%+15%)</f>
        <v>2346</v>
      </c>
    </row>
    <row r="300" spans="1:5" ht="38.25">
      <c r="A300" s="3">
        <v>190019</v>
      </c>
      <c r="B300" s="138" t="s">
        <v>1249</v>
      </c>
      <c r="C300" s="138" t="s">
        <v>1250</v>
      </c>
      <c r="D300" s="50" t="s">
        <v>461</v>
      </c>
      <c r="E300" s="5">
        <f>7920*(100%+15%)</f>
        <v>9108</v>
      </c>
    </row>
    <row r="301" spans="1:5" ht="38.25">
      <c r="A301" s="3">
        <v>190020</v>
      </c>
      <c r="B301" s="138" t="s">
        <v>1251</v>
      </c>
      <c r="C301" s="138" t="s">
        <v>1252</v>
      </c>
      <c r="D301" s="50" t="s">
        <v>461</v>
      </c>
      <c r="E301" s="5">
        <f>15840*(100%+15%)</f>
        <v>18216</v>
      </c>
    </row>
    <row r="302" spans="1:5" ht="38.25">
      <c r="A302" s="3">
        <v>190021</v>
      </c>
      <c r="B302" s="138" t="s">
        <v>1253</v>
      </c>
      <c r="C302" s="138" t="s">
        <v>1254</v>
      </c>
      <c r="D302" s="50" t="s">
        <v>461</v>
      </c>
      <c r="E302" s="5">
        <f>21120*(100%+15%)</f>
        <v>24287.999999999996</v>
      </c>
    </row>
    <row r="303" spans="1:5" ht="25.5">
      <c r="A303" s="3">
        <v>190022</v>
      </c>
      <c r="B303" s="138" t="s">
        <v>1257</v>
      </c>
      <c r="C303" s="138" t="s">
        <v>1256</v>
      </c>
      <c r="D303" s="50" t="s">
        <v>461</v>
      </c>
      <c r="E303" s="5">
        <f>2040*(100%+15%)</f>
        <v>2346</v>
      </c>
    </row>
    <row r="304" spans="1:5" ht="25.5">
      <c r="A304" s="3">
        <v>190023</v>
      </c>
      <c r="B304" s="138" t="s">
        <v>1869</v>
      </c>
      <c r="C304" s="138" t="s">
        <v>1258</v>
      </c>
      <c r="D304" s="50" t="s">
        <v>461</v>
      </c>
      <c r="E304" s="5">
        <f>3360*(100%+15%)</f>
        <v>3863.9999999999995</v>
      </c>
    </row>
    <row r="305" spans="1:5" ht="25.5">
      <c r="A305" s="3">
        <v>190024</v>
      </c>
      <c r="B305" s="17" t="s">
        <v>621</v>
      </c>
      <c r="C305" s="17" t="s">
        <v>27</v>
      </c>
      <c r="D305" s="3" t="s">
        <v>461</v>
      </c>
      <c r="E305" s="5">
        <f>3600*(100%+15%)</f>
        <v>4140</v>
      </c>
    </row>
    <row r="306" spans="1:5" ht="51">
      <c r="A306" s="3">
        <v>190025</v>
      </c>
      <c r="B306" s="19" t="s">
        <v>760</v>
      </c>
      <c r="C306" s="138" t="s">
        <v>2027</v>
      </c>
      <c r="D306" s="3" t="s">
        <v>461</v>
      </c>
      <c r="E306" s="5">
        <f>8400*(100%+15%)</f>
        <v>9660</v>
      </c>
    </row>
    <row r="307" spans="1:5" ht="25.5">
      <c r="A307" s="3">
        <v>190026</v>
      </c>
      <c r="B307" s="217" t="s">
        <v>1259</v>
      </c>
      <c r="C307" s="138" t="s">
        <v>1260</v>
      </c>
      <c r="D307" s="50" t="s">
        <v>461</v>
      </c>
      <c r="E307" s="5">
        <f>2400*(100%+15%)</f>
        <v>2760</v>
      </c>
    </row>
    <row r="308" spans="1:5" ht="25.5">
      <c r="A308" s="3">
        <v>190027</v>
      </c>
      <c r="B308" s="217" t="s">
        <v>1261</v>
      </c>
      <c r="C308" s="138" t="s">
        <v>1262</v>
      </c>
      <c r="D308" s="50" t="s">
        <v>461</v>
      </c>
      <c r="E308" s="5">
        <f>3600*(100%+15%)</f>
        <v>4140</v>
      </c>
    </row>
    <row r="309" spans="1:5" ht="12.75">
      <c r="A309" s="29">
        <v>190028</v>
      </c>
      <c r="B309" s="17" t="s">
        <v>644</v>
      </c>
      <c r="C309" s="17" t="s">
        <v>23</v>
      </c>
      <c r="D309" s="3" t="s">
        <v>461</v>
      </c>
      <c r="E309" s="5">
        <f>3960*(100%+15%)</f>
        <v>4554</v>
      </c>
    </row>
    <row r="310" spans="1:5" ht="25.5">
      <c r="A310" s="50">
        <v>190029</v>
      </c>
      <c r="B310" s="217" t="s">
        <v>1263</v>
      </c>
      <c r="C310" s="138" t="s">
        <v>1264</v>
      </c>
      <c r="D310" s="50" t="s">
        <v>461</v>
      </c>
      <c r="E310" s="5">
        <f>7920*(100%+15%)</f>
        <v>9108</v>
      </c>
    </row>
    <row r="311" spans="1:5" ht="25.5">
      <c r="A311" s="50">
        <v>190030</v>
      </c>
      <c r="B311" s="138" t="s">
        <v>1265</v>
      </c>
      <c r="C311" s="138" t="s">
        <v>1266</v>
      </c>
      <c r="D311" s="50" t="s">
        <v>461</v>
      </c>
      <c r="E311" s="5">
        <f>5280*(100%+15%)</f>
        <v>6071.999999999999</v>
      </c>
    </row>
    <row r="312" spans="1:5" ht="25.5">
      <c r="A312" s="50">
        <v>190031</v>
      </c>
      <c r="B312" s="138" t="s">
        <v>1267</v>
      </c>
      <c r="C312" s="138" t="s">
        <v>1268</v>
      </c>
      <c r="D312" s="50" t="s">
        <v>461</v>
      </c>
      <c r="E312" s="5">
        <f>9240*(100%+15%)</f>
        <v>10626</v>
      </c>
    </row>
    <row r="313" spans="1:5" ht="25.5">
      <c r="A313" s="50">
        <v>190032</v>
      </c>
      <c r="B313" s="138" t="s">
        <v>1269</v>
      </c>
      <c r="C313" s="138" t="s">
        <v>1270</v>
      </c>
      <c r="D313" s="50" t="s">
        <v>461</v>
      </c>
      <c r="E313" s="5">
        <f>15840*(100%+15%)</f>
        <v>18216</v>
      </c>
    </row>
    <row r="314" spans="1:5" ht="25.5">
      <c r="A314" s="50">
        <v>190033</v>
      </c>
      <c r="B314" s="138" t="s">
        <v>1271</v>
      </c>
      <c r="C314" s="138" t="s">
        <v>1272</v>
      </c>
      <c r="D314" s="50" t="s">
        <v>461</v>
      </c>
      <c r="E314" s="5">
        <f>21120*(100%+15%)</f>
        <v>24287.999999999996</v>
      </c>
    </row>
    <row r="315" spans="1:5" ht="25.5">
      <c r="A315" s="50">
        <v>190034</v>
      </c>
      <c r="B315" s="138" t="s">
        <v>1273</v>
      </c>
      <c r="C315" s="138" t="s">
        <v>1274</v>
      </c>
      <c r="D315" s="50" t="s">
        <v>461</v>
      </c>
      <c r="E315" s="5">
        <f>26400*(100%+15%)</f>
        <v>30359.999999999996</v>
      </c>
    </row>
    <row r="316" spans="1:5" ht="25.5">
      <c r="A316" s="50">
        <v>190035</v>
      </c>
      <c r="B316" s="138" t="s">
        <v>1275</v>
      </c>
      <c r="C316" s="138" t="s">
        <v>1276</v>
      </c>
      <c r="D316" s="50" t="s">
        <v>461</v>
      </c>
      <c r="E316" s="5">
        <f>26400*(100%+15%)</f>
        <v>30359.999999999996</v>
      </c>
    </row>
    <row r="317" spans="1:5" ht="25.5">
      <c r="A317" s="50">
        <v>190036</v>
      </c>
      <c r="B317" s="138" t="s">
        <v>1277</v>
      </c>
      <c r="C317" s="138" t="s">
        <v>1278</v>
      </c>
      <c r="D317" s="50" t="s">
        <v>461</v>
      </c>
      <c r="E317" s="5">
        <f>26400*(100%+15%)</f>
        <v>30359.999999999996</v>
      </c>
    </row>
    <row r="318" spans="1:5" ht="25.5">
      <c r="A318" s="50">
        <v>190037</v>
      </c>
      <c r="B318" s="138" t="s">
        <v>1279</v>
      </c>
      <c r="C318" s="138" t="s">
        <v>1280</v>
      </c>
      <c r="D318" s="50" t="s">
        <v>461</v>
      </c>
      <c r="E318" s="5">
        <f>33000*(100%+15%)</f>
        <v>37950</v>
      </c>
    </row>
    <row r="319" spans="1:5" ht="25.5">
      <c r="A319" s="50">
        <v>190038</v>
      </c>
      <c r="B319" s="138" t="s">
        <v>1281</v>
      </c>
      <c r="C319" s="138" t="s">
        <v>1282</v>
      </c>
      <c r="D319" s="50" t="s">
        <v>461</v>
      </c>
      <c r="E319" s="5">
        <f>39600*(100%+15%)</f>
        <v>45540</v>
      </c>
    </row>
    <row r="320" spans="1:5" ht="38.25">
      <c r="A320" s="50">
        <v>190039</v>
      </c>
      <c r="B320" s="138" t="s">
        <v>1283</v>
      </c>
      <c r="C320" s="138" t="s">
        <v>1284</v>
      </c>
      <c r="D320" s="50" t="s">
        <v>461</v>
      </c>
      <c r="E320" s="5">
        <f>66000*(100%+15%)</f>
        <v>75900</v>
      </c>
    </row>
    <row r="321" spans="1:5" ht="38.25">
      <c r="A321" s="50">
        <v>190040</v>
      </c>
      <c r="B321" s="138" t="s">
        <v>1285</v>
      </c>
      <c r="C321" s="138" t="s">
        <v>1286</v>
      </c>
      <c r="D321" s="50" t="s">
        <v>461</v>
      </c>
      <c r="E321" s="5">
        <f>105600*(100%+15%)</f>
        <v>121439.99999999999</v>
      </c>
    </row>
    <row r="322" spans="1:5" ht="38.25">
      <c r="A322" s="50">
        <v>190041</v>
      </c>
      <c r="B322" s="138" t="s">
        <v>1287</v>
      </c>
      <c r="C322" s="138" t="s">
        <v>1288</v>
      </c>
      <c r="D322" s="50" t="s">
        <v>461</v>
      </c>
      <c r="E322" s="5">
        <f>66000*(100%+15%)</f>
        <v>75900</v>
      </c>
    </row>
    <row r="323" spans="1:5" ht="38.25">
      <c r="A323" s="50">
        <v>190042</v>
      </c>
      <c r="B323" s="138" t="s">
        <v>1289</v>
      </c>
      <c r="C323" s="138" t="s">
        <v>1290</v>
      </c>
      <c r="D323" s="50" t="s">
        <v>461</v>
      </c>
      <c r="E323" s="5">
        <f>105600*(100%+15%)</f>
        <v>121439.99999999999</v>
      </c>
    </row>
    <row r="324" spans="1:5" ht="38.25">
      <c r="A324" s="50">
        <v>190043</v>
      </c>
      <c r="B324" s="138" t="s">
        <v>1291</v>
      </c>
      <c r="C324" s="138" t="s">
        <v>1292</v>
      </c>
      <c r="D324" s="50" t="s">
        <v>461</v>
      </c>
      <c r="E324" s="5">
        <f>26400*(100%+15%)</f>
        <v>30359.999999999996</v>
      </c>
    </row>
    <row r="325" spans="1:5" ht="38.25">
      <c r="A325" s="50">
        <v>190044</v>
      </c>
      <c r="B325" s="138" t="s">
        <v>1293</v>
      </c>
      <c r="C325" s="138" t="s">
        <v>1294</v>
      </c>
      <c r="D325" s="50" t="s">
        <v>461</v>
      </c>
      <c r="E325" s="5">
        <f>66000*(100%+15%)</f>
        <v>75900</v>
      </c>
    </row>
    <row r="326" spans="1:5" ht="38.25">
      <c r="A326" s="50">
        <v>190045</v>
      </c>
      <c r="B326" s="138" t="s">
        <v>1295</v>
      </c>
      <c r="C326" s="138" t="s">
        <v>1296</v>
      </c>
      <c r="D326" s="50" t="s">
        <v>461</v>
      </c>
      <c r="E326" s="5">
        <f>105600*(100%+15%)</f>
        <v>121439.99999999999</v>
      </c>
    </row>
    <row r="327" spans="1:5" ht="38.25">
      <c r="A327" s="29">
        <v>190046</v>
      </c>
      <c r="B327" s="17" t="s">
        <v>1739</v>
      </c>
      <c r="C327" s="17" t="s">
        <v>1740</v>
      </c>
      <c r="D327" s="50" t="s">
        <v>461</v>
      </c>
      <c r="E327" s="5">
        <f>1200*(100%+15%)</f>
        <v>1380</v>
      </c>
    </row>
    <row r="328" spans="1:5" ht="38.25">
      <c r="A328" s="29">
        <v>190047</v>
      </c>
      <c r="B328" s="17" t="s">
        <v>1741</v>
      </c>
      <c r="C328" s="17" t="s">
        <v>1742</v>
      </c>
      <c r="D328" s="50" t="s">
        <v>461</v>
      </c>
      <c r="E328" s="5">
        <f>1320*(100%+15%)</f>
        <v>1517.9999999999998</v>
      </c>
    </row>
    <row r="329" spans="1:5" ht="38.25">
      <c r="A329" s="51">
        <v>190048</v>
      </c>
      <c r="B329" s="17" t="s">
        <v>1744</v>
      </c>
      <c r="C329" s="17" t="s">
        <v>1743</v>
      </c>
      <c r="D329" s="50" t="s">
        <v>461</v>
      </c>
      <c r="E329" s="5">
        <f>1440*(100%+15%)</f>
        <v>1655.9999999999998</v>
      </c>
    </row>
    <row r="330" spans="1:5" ht="38.25">
      <c r="A330" s="51">
        <v>190049</v>
      </c>
      <c r="B330" s="17" t="s">
        <v>1746</v>
      </c>
      <c r="C330" s="225" t="s">
        <v>1745</v>
      </c>
      <c r="D330" s="50" t="s">
        <v>461</v>
      </c>
      <c r="E330" s="5">
        <f>1200*(100%+15%)</f>
        <v>1380</v>
      </c>
    </row>
    <row r="331" spans="1:5" ht="51">
      <c r="A331" s="51">
        <v>190050</v>
      </c>
      <c r="B331" s="218" t="s">
        <v>1861</v>
      </c>
      <c r="C331" s="225" t="s">
        <v>1747</v>
      </c>
      <c r="D331" s="50" t="s">
        <v>461</v>
      </c>
      <c r="E331" s="5">
        <f>960*(100%+15%)</f>
        <v>1104</v>
      </c>
    </row>
    <row r="332" spans="1:5" ht="51">
      <c r="A332" s="51">
        <v>190051</v>
      </c>
      <c r="B332" s="101" t="s">
        <v>1865</v>
      </c>
      <c r="C332" s="225" t="s">
        <v>1748</v>
      </c>
      <c r="D332" s="50" t="s">
        <v>461</v>
      </c>
      <c r="E332" s="5">
        <f>1200*(100%+15%)</f>
        <v>1380</v>
      </c>
    </row>
    <row r="333" spans="1:5" ht="12.75">
      <c r="A333" s="51">
        <v>190052</v>
      </c>
      <c r="B333" s="101" t="s">
        <v>1862</v>
      </c>
      <c r="C333" s="225" t="s">
        <v>497</v>
      </c>
      <c r="D333" s="50" t="s">
        <v>461</v>
      </c>
      <c r="E333" s="5">
        <f>600*(100%+15%)</f>
        <v>690</v>
      </c>
    </row>
    <row r="334" spans="1:5" ht="38.25">
      <c r="A334" s="51">
        <v>190053</v>
      </c>
      <c r="B334" s="101" t="s">
        <v>1863</v>
      </c>
      <c r="C334" s="225" t="s">
        <v>1749</v>
      </c>
      <c r="D334" s="50" t="s">
        <v>461</v>
      </c>
      <c r="E334" s="5">
        <f>1080*(100%+15%)</f>
        <v>1242</v>
      </c>
    </row>
    <row r="335" spans="1:5" ht="38.25">
      <c r="A335" s="51">
        <v>190054</v>
      </c>
      <c r="B335" s="101" t="s">
        <v>1864</v>
      </c>
      <c r="C335" s="225" t="s">
        <v>1750</v>
      </c>
      <c r="D335" s="50" t="s">
        <v>461</v>
      </c>
      <c r="E335" s="5">
        <f>1080*(100%+15%)</f>
        <v>1242</v>
      </c>
    </row>
    <row r="336" spans="1:5" ht="51">
      <c r="A336" s="51">
        <v>190055</v>
      </c>
      <c r="B336" s="101" t="s">
        <v>1866</v>
      </c>
      <c r="C336" s="225" t="s">
        <v>1751</v>
      </c>
      <c r="D336" s="50" t="s">
        <v>461</v>
      </c>
      <c r="E336" s="5">
        <f>10320*(100%+15%)</f>
        <v>11867.999999999998</v>
      </c>
    </row>
    <row r="337" spans="1:5" ht="51">
      <c r="A337" s="51">
        <v>190056</v>
      </c>
      <c r="B337" s="101" t="s">
        <v>1867</v>
      </c>
      <c r="C337" s="225" t="s">
        <v>1752</v>
      </c>
      <c r="D337" s="50" t="s">
        <v>461</v>
      </c>
      <c r="E337" s="5">
        <f>30840*(100%+15%)</f>
        <v>35466</v>
      </c>
    </row>
    <row r="338" spans="1:5" ht="38.25">
      <c r="A338" s="51">
        <v>190057</v>
      </c>
      <c r="B338" s="101" t="s">
        <v>1868</v>
      </c>
      <c r="C338" s="225" t="s">
        <v>1753</v>
      </c>
      <c r="D338" s="50" t="s">
        <v>461</v>
      </c>
      <c r="E338" s="5">
        <f>3360*(100%+15%)</f>
        <v>3863.9999999999995</v>
      </c>
    </row>
    <row r="339" spans="1:5" ht="25.5">
      <c r="A339" s="51">
        <v>190058</v>
      </c>
      <c r="B339" s="101" t="s">
        <v>1255</v>
      </c>
      <c r="C339" s="225" t="s">
        <v>1754</v>
      </c>
      <c r="D339" s="50" t="s">
        <v>461</v>
      </c>
      <c r="E339" s="5">
        <f>720*(100%+15%)</f>
        <v>827.9999999999999</v>
      </c>
    </row>
    <row r="340" spans="1:5" ht="25.5">
      <c r="A340" s="51">
        <v>190059</v>
      </c>
      <c r="B340" s="101"/>
      <c r="C340" s="225" t="s">
        <v>1755</v>
      </c>
      <c r="D340" s="50" t="s">
        <v>461</v>
      </c>
      <c r="E340" s="5">
        <f>600*(100%+15%)</f>
        <v>690</v>
      </c>
    </row>
    <row r="341" spans="1:5" ht="25.5">
      <c r="A341" s="51">
        <v>190060</v>
      </c>
      <c r="B341" s="101"/>
      <c r="C341" s="225" t="s">
        <v>1756</v>
      </c>
      <c r="D341" s="50" t="s">
        <v>461</v>
      </c>
      <c r="E341" s="5">
        <f>3000*(100%+15%)</f>
        <v>3449.9999999999995</v>
      </c>
    </row>
    <row r="342" spans="1:5" ht="12.75">
      <c r="A342" s="241" t="s">
        <v>1757</v>
      </c>
      <c r="B342" s="241"/>
      <c r="C342" s="241"/>
      <c r="D342" s="241"/>
      <c r="E342" s="241"/>
    </row>
    <row r="343" spans="1:5" ht="12.75">
      <c r="A343" s="51">
        <v>190061</v>
      </c>
      <c r="B343" s="101" t="s">
        <v>1878</v>
      </c>
      <c r="C343" s="225" t="s">
        <v>1761</v>
      </c>
      <c r="D343" s="50" t="s">
        <v>1564</v>
      </c>
      <c r="E343" s="5">
        <f>3600*(100%+15%)</f>
        <v>4140</v>
      </c>
    </row>
    <row r="344" spans="1:5" ht="25.5">
      <c r="A344" s="51">
        <v>190062</v>
      </c>
      <c r="B344" s="101" t="s">
        <v>1879</v>
      </c>
      <c r="C344" s="225" t="s">
        <v>1760</v>
      </c>
      <c r="D344" s="50" t="s">
        <v>1564</v>
      </c>
      <c r="E344" s="5">
        <f>18000*(100%+15%)</f>
        <v>20700</v>
      </c>
    </row>
    <row r="345" spans="1:5" ht="25.5">
      <c r="A345" s="51">
        <v>190063</v>
      </c>
      <c r="B345" s="101" t="s">
        <v>1880</v>
      </c>
      <c r="C345" s="225" t="s">
        <v>1759</v>
      </c>
      <c r="D345" s="50" t="s">
        <v>1758</v>
      </c>
      <c r="E345" s="5">
        <f>36000*(100%+15%)</f>
        <v>41400</v>
      </c>
    </row>
    <row r="346" spans="1:5" ht="12.75">
      <c r="A346" s="51">
        <v>190064</v>
      </c>
      <c r="B346" s="101" t="s">
        <v>1881</v>
      </c>
      <c r="C346" s="225" t="s">
        <v>1762</v>
      </c>
      <c r="D346" s="50" t="s">
        <v>1564</v>
      </c>
      <c r="E346" s="5">
        <f>9720*(100%+15%)</f>
        <v>11178</v>
      </c>
    </row>
    <row r="347" spans="1:5" ht="25.5">
      <c r="A347" s="51">
        <v>190065</v>
      </c>
      <c r="B347" s="101" t="s">
        <v>1882</v>
      </c>
      <c r="C347" s="225" t="s">
        <v>1764</v>
      </c>
      <c r="D347" s="50" t="s">
        <v>1763</v>
      </c>
      <c r="E347" s="5">
        <f>48600*(100%+15%)</f>
        <v>55889.99999999999</v>
      </c>
    </row>
    <row r="348" spans="1:5" ht="12.75">
      <c r="A348" s="51">
        <v>190066</v>
      </c>
      <c r="B348" s="101" t="s">
        <v>1883</v>
      </c>
      <c r="C348" s="225" t="s">
        <v>1765</v>
      </c>
      <c r="D348" s="50" t="s">
        <v>1763</v>
      </c>
      <c r="E348" s="5">
        <f>18600*(100%+15%)</f>
        <v>21390</v>
      </c>
    </row>
    <row r="349" spans="1:5" ht="25.5">
      <c r="A349" s="51">
        <v>190067</v>
      </c>
      <c r="B349" s="101" t="s">
        <v>1884</v>
      </c>
      <c r="C349" s="225" t="s">
        <v>1766</v>
      </c>
      <c r="D349" s="50" t="s">
        <v>1763</v>
      </c>
      <c r="E349" s="5">
        <f>93000*(100%+15%)</f>
        <v>106949.99999999999</v>
      </c>
    </row>
    <row r="350" spans="1:5" ht="12.75">
      <c r="A350" s="242" t="s">
        <v>1767</v>
      </c>
      <c r="B350" s="242"/>
      <c r="C350" s="242"/>
      <c r="D350" s="242"/>
      <c r="E350" s="242"/>
    </row>
    <row r="351" spans="1:5" ht="12.75">
      <c r="A351" s="51">
        <v>190068</v>
      </c>
      <c r="B351" s="101" t="s">
        <v>1885</v>
      </c>
      <c r="C351" s="225" t="s">
        <v>1768</v>
      </c>
      <c r="D351" s="9" t="s">
        <v>461</v>
      </c>
      <c r="E351" s="5">
        <f>5400*(100%+15%)</f>
        <v>6209.999999999999</v>
      </c>
    </row>
    <row r="352" spans="1:5" ht="12.75">
      <c r="A352" s="51">
        <v>190069</v>
      </c>
      <c r="B352" s="101" t="s">
        <v>1886</v>
      </c>
      <c r="C352" s="225" t="s">
        <v>1769</v>
      </c>
      <c r="D352" s="9" t="s">
        <v>212</v>
      </c>
      <c r="E352" s="5">
        <f>5600*(100%+15%)</f>
        <v>6439.999999999999</v>
      </c>
    </row>
    <row r="353" spans="1:5" ht="12.75">
      <c r="A353" s="51">
        <v>190070</v>
      </c>
      <c r="B353" s="101" t="s">
        <v>1887</v>
      </c>
      <c r="C353" s="225" t="s">
        <v>1770</v>
      </c>
      <c r="D353" s="9" t="s">
        <v>212</v>
      </c>
      <c r="E353" s="5">
        <f>5400*(100%+15%)</f>
        <v>6209.999999999999</v>
      </c>
    </row>
    <row r="354" spans="1:5" ht="51">
      <c r="A354" s="51">
        <v>190071</v>
      </c>
      <c r="B354" s="101" t="s">
        <v>1659</v>
      </c>
      <c r="C354" s="225" t="s">
        <v>1771</v>
      </c>
      <c r="D354" s="9" t="s">
        <v>212</v>
      </c>
      <c r="E354" s="5">
        <f>8400*(100%+15%)</f>
        <v>9660</v>
      </c>
    </row>
    <row r="355" spans="1:5" ht="38.25">
      <c r="A355" s="51">
        <v>190072</v>
      </c>
      <c r="B355" s="219" t="s">
        <v>1890</v>
      </c>
      <c r="C355" s="225" t="s">
        <v>1772</v>
      </c>
      <c r="D355" s="9" t="s">
        <v>461</v>
      </c>
      <c r="E355" s="5">
        <f>18000*(100%+15%)</f>
        <v>20700</v>
      </c>
    </row>
    <row r="356" spans="1:5" ht="12.75">
      <c r="A356" s="248" t="s">
        <v>1773</v>
      </c>
      <c r="B356" s="248"/>
      <c r="C356" s="248"/>
      <c r="D356" s="248"/>
      <c r="E356" s="248"/>
    </row>
    <row r="357" spans="1:5" ht="89.25">
      <c r="A357" s="51">
        <v>190073</v>
      </c>
      <c r="B357" s="101" t="s">
        <v>1892</v>
      </c>
      <c r="C357" s="225" t="s">
        <v>1774</v>
      </c>
      <c r="D357" s="9" t="s">
        <v>212</v>
      </c>
      <c r="E357" s="5">
        <f>17500*(100%+15%)</f>
        <v>20125</v>
      </c>
    </row>
    <row r="358" spans="1:5" ht="51">
      <c r="A358" s="51">
        <v>190074</v>
      </c>
      <c r="B358" s="101" t="s">
        <v>1893</v>
      </c>
      <c r="C358" s="225" t="s">
        <v>1775</v>
      </c>
      <c r="D358" s="9" t="s">
        <v>212</v>
      </c>
      <c r="E358" s="5">
        <f>28500*(100%+15%)</f>
        <v>32775</v>
      </c>
    </row>
    <row r="359" spans="1:5" ht="63.75">
      <c r="A359" s="51">
        <v>190075</v>
      </c>
      <c r="B359" s="101" t="s">
        <v>1894</v>
      </c>
      <c r="C359" s="138" t="s">
        <v>1776</v>
      </c>
      <c r="D359" s="9" t="s">
        <v>212</v>
      </c>
      <c r="E359" s="5">
        <f>42600*(100%+15%)</f>
        <v>48989.99999999999</v>
      </c>
    </row>
    <row r="360" spans="1:5" ht="38.25">
      <c r="A360" s="51">
        <v>190076</v>
      </c>
      <c r="B360" s="101" t="s">
        <v>1895</v>
      </c>
      <c r="C360" s="138" t="s">
        <v>1777</v>
      </c>
      <c r="D360" s="9" t="s">
        <v>212</v>
      </c>
      <c r="E360" s="5">
        <f>58800*(100%+15%)</f>
        <v>67620</v>
      </c>
    </row>
    <row r="361" spans="1:5" ht="12.75">
      <c r="A361" s="248" t="s">
        <v>1778</v>
      </c>
      <c r="B361" s="248"/>
      <c r="C361" s="248"/>
      <c r="D361" s="248"/>
      <c r="E361" s="248"/>
    </row>
    <row r="362" spans="1:5" ht="12.75">
      <c r="A362" s="51">
        <v>190077</v>
      </c>
      <c r="B362" s="101" t="s">
        <v>1875</v>
      </c>
      <c r="C362" s="138" t="s">
        <v>1779</v>
      </c>
      <c r="D362" s="9" t="s">
        <v>212</v>
      </c>
      <c r="E362" s="5">
        <v>97000</v>
      </c>
    </row>
    <row r="363" spans="1:5" ht="12.75">
      <c r="A363" s="51">
        <v>190078</v>
      </c>
      <c r="B363" s="101" t="s">
        <v>1896</v>
      </c>
      <c r="C363" s="138" t="s">
        <v>1780</v>
      </c>
      <c r="D363" s="9" t="s">
        <v>212</v>
      </c>
      <c r="E363" s="5">
        <v>97000</v>
      </c>
    </row>
    <row r="364" spans="1:5" ht="38.25">
      <c r="A364" s="51">
        <v>190079</v>
      </c>
      <c r="B364" s="220" t="s">
        <v>1897</v>
      </c>
      <c r="C364" s="138" t="s">
        <v>1781</v>
      </c>
      <c r="D364" s="9" t="s">
        <v>212</v>
      </c>
      <c r="E364" s="5">
        <v>152300</v>
      </c>
    </row>
    <row r="365" spans="1:5" ht="38.25">
      <c r="A365" s="51">
        <v>190080</v>
      </c>
      <c r="B365" s="220" t="s">
        <v>1898</v>
      </c>
      <c r="C365" s="138" t="s">
        <v>1782</v>
      </c>
      <c r="D365" s="9" t="s">
        <v>212</v>
      </c>
      <c r="E365" s="5">
        <v>174300</v>
      </c>
    </row>
    <row r="366" spans="1:5" ht="38.25">
      <c r="A366" s="51">
        <v>190081</v>
      </c>
      <c r="B366" s="220" t="s">
        <v>1899</v>
      </c>
      <c r="C366" s="138" t="s">
        <v>1783</v>
      </c>
      <c r="D366" s="9" t="s">
        <v>212</v>
      </c>
      <c r="E366" s="5">
        <v>174300</v>
      </c>
    </row>
    <row r="367" spans="1:5" ht="38.25">
      <c r="A367" s="51">
        <v>190082</v>
      </c>
      <c r="B367" s="101" t="s">
        <v>1900</v>
      </c>
      <c r="C367" s="138" t="s">
        <v>1784</v>
      </c>
      <c r="D367" s="9" t="s">
        <v>212</v>
      </c>
      <c r="E367" s="5">
        <v>106000</v>
      </c>
    </row>
    <row r="368" spans="1:5" ht="38.25">
      <c r="A368" s="51">
        <v>190083</v>
      </c>
      <c r="B368" s="101" t="s">
        <v>1901</v>
      </c>
      <c r="C368" s="138" t="s">
        <v>1785</v>
      </c>
      <c r="D368" s="9" t="s">
        <v>212</v>
      </c>
      <c r="E368" s="5">
        <v>152300</v>
      </c>
    </row>
    <row r="369" spans="1:5" ht="38.25">
      <c r="A369" s="51">
        <v>190084</v>
      </c>
      <c r="B369" s="101" t="s">
        <v>1902</v>
      </c>
      <c r="C369" s="224" t="s">
        <v>1786</v>
      </c>
      <c r="D369" s="9" t="s">
        <v>212</v>
      </c>
      <c r="E369" s="5">
        <v>152300</v>
      </c>
    </row>
    <row r="370" spans="1:5" ht="38.25">
      <c r="A370" s="51">
        <v>190085</v>
      </c>
      <c r="B370" s="101" t="s">
        <v>1903</v>
      </c>
      <c r="C370" s="224" t="s">
        <v>1787</v>
      </c>
      <c r="D370" s="9" t="s">
        <v>212</v>
      </c>
      <c r="E370" s="5">
        <v>177760</v>
      </c>
    </row>
    <row r="371" spans="1:5" ht="25.5">
      <c r="A371" s="51">
        <v>190086</v>
      </c>
      <c r="B371" s="101" t="s">
        <v>1904</v>
      </c>
      <c r="C371" s="224" t="s">
        <v>1788</v>
      </c>
      <c r="D371" s="9" t="s">
        <v>212</v>
      </c>
      <c r="E371" s="5">
        <v>170000</v>
      </c>
    </row>
    <row r="372" spans="1:5" ht="25.5">
      <c r="A372" s="51">
        <v>190087</v>
      </c>
      <c r="B372" s="101" t="s">
        <v>1905</v>
      </c>
      <c r="C372" s="224" t="s">
        <v>1789</v>
      </c>
      <c r="D372" s="9" t="s">
        <v>212</v>
      </c>
      <c r="E372" s="5">
        <v>170000</v>
      </c>
    </row>
    <row r="373" spans="1:5" ht="25.5">
      <c r="A373" s="51">
        <v>190088</v>
      </c>
      <c r="B373" s="101" t="s">
        <v>1906</v>
      </c>
      <c r="C373" s="224" t="s">
        <v>1942</v>
      </c>
      <c r="D373" s="9" t="s">
        <v>212</v>
      </c>
      <c r="E373" s="5">
        <v>212860</v>
      </c>
    </row>
    <row r="374" spans="1:5" ht="25.5">
      <c r="A374" s="51">
        <v>190089</v>
      </c>
      <c r="B374" s="101" t="s">
        <v>1932</v>
      </c>
      <c r="C374" s="224" t="s">
        <v>1790</v>
      </c>
      <c r="D374" s="9" t="s">
        <v>212</v>
      </c>
      <c r="E374" s="5">
        <v>92300</v>
      </c>
    </row>
    <row r="375" spans="1:5" ht="25.5">
      <c r="A375" s="51">
        <v>190090</v>
      </c>
      <c r="B375" s="101" t="s">
        <v>1933</v>
      </c>
      <c r="C375" s="224" t="s">
        <v>1791</v>
      </c>
      <c r="D375" s="9" t="s">
        <v>212</v>
      </c>
      <c r="E375" s="5">
        <v>182760</v>
      </c>
    </row>
    <row r="376" spans="1:5" ht="12.75">
      <c r="A376" s="51">
        <v>190091</v>
      </c>
      <c r="B376" s="101" t="s">
        <v>1912</v>
      </c>
      <c r="C376" s="224" t="s">
        <v>1792</v>
      </c>
      <c r="D376" s="9" t="s">
        <v>212</v>
      </c>
      <c r="E376" s="5">
        <v>152300</v>
      </c>
    </row>
    <row r="377" spans="1:5" ht="25.5">
      <c r="A377" s="51">
        <v>190092</v>
      </c>
      <c r="B377" s="101" t="s">
        <v>1874</v>
      </c>
      <c r="C377" s="224" t="s">
        <v>1793</v>
      </c>
      <c r="D377" s="9" t="s">
        <v>212</v>
      </c>
      <c r="E377" s="5">
        <v>119300</v>
      </c>
    </row>
    <row r="378" spans="1:5" ht="25.5">
      <c r="A378" s="51">
        <v>190093</v>
      </c>
      <c r="B378" s="101" t="s">
        <v>1875</v>
      </c>
      <c r="C378" s="224" t="s">
        <v>1794</v>
      </c>
      <c r="D378" s="9" t="s">
        <v>212</v>
      </c>
      <c r="E378" s="5">
        <v>97000</v>
      </c>
    </row>
    <row r="379" spans="1:5" ht="38.25">
      <c r="A379" s="51">
        <v>190094</v>
      </c>
      <c r="B379" s="101" t="s">
        <v>1873</v>
      </c>
      <c r="C379" s="224" t="s">
        <v>1795</v>
      </c>
      <c r="D379" s="9" t="s">
        <v>212</v>
      </c>
      <c r="E379" s="5">
        <v>119300</v>
      </c>
    </row>
    <row r="380" spans="1:5" ht="12.75">
      <c r="A380" s="51">
        <v>190095</v>
      </c>
      <c r="B380" s="101" t="s">
        <v>1876</v>
      </c>
      <c r="C380" s="224" t="s">
        <v>1796</v>
      </c>
      <c r="D380" s="9" t="s">
        <v>212</v>
      </c>
      <c r="E380" s="5">
        <v>138450</v>
      </c>
    </row>
    <row r="381" spans="1:5" ht="12.75">
      <c r="A381" s="51">
        <v>190096</v>
      </c>
      <c r="B381" s="101" t="s">
        <v>1877</v>
      </c>
      <c r="C381" s="224" t="s">
        <v>1797</v>
      </c>
      <c r="D381" s="9" t="s">
        <v>212</v>
      </c>
      <c r="E381" s="5">
        <v>97300</v>
      </c>
    </row>
    <row r="382" spans="1:5" ht="12.75">
      <c r="A382" s="51">
        <v>190097</v>
      </c>
      <c r="B382" s="101" t="s">
        <v>1921</v>
      </c>
      <c r="C382" s="224" t="s">
        <v>1798</v>
      </c>
      <c r="D382" s="9" t="s">
        <v>212</v>
      </c>
      <c r="E382" s="5">
        <v>97300</v>
      </c>
    </row>
    <row r="383" spans="1:5" ht="12.75">
      <c r="A383" s="248" t="s">
        <v>1799</v>
      </c>
      <c r="B383" s="248"/>
      <c r="C383" s="248"/>
      <c r="D383" s="248"/>
      <c r="E383" s="248"/>
    </row>
    <row r="384" spans="1:5" ht="12.75">
      <c r="A384" s="51">
        <v>190098</v>
      </c>
      <c r="B384" s="101" t="s">
        <v>1918</v>
      </c>
      <c r="C384" s="224" t="s">
        <v>1800</v>
      </c>
      <c r="D384" s="9" t="s">
        <v>212</v>
      </c>
      <c r="E384" s="5">
        <v>97300</v>
      </c>
    </row>
    <row r="385" spans="1:5" ht="12.75">
      <c r="A385" s="51">
        <v>190099</v>
      </c>
      <c r="B385" s="101" t="s">
        <v>1920</v>
      </c>
      <c r="C385" s="224" t="s">
        <v>1801</v>
      </c>
      <c r="D385" s="9" t="s">
        <v>212</v>
      </c>
      <c r="E385" s="5">
        <v>166800</v>
      </c>
    </row>
    <row r="386" spans="1:5" ht="12.75">
      <c r="A386" s="51">
        <v>190100</v>
      </c>
      <c r="B386" s="101" t="s">
        <v>1919</v>
      </c>
      <c r="C386" s="224" t="s">
        <v>1870</v>
      </c>
      <c r="D386" s="9" t="s">
        <v>212</v>
      </c>
      <c r="E386" s="5">
        <v>152300</v>
      </c>
    </row>
    <row r="387" spans="1:5" ht="12.75">
      <c r="A387" s="51">
        <v>190101</v>
      </c>
      <c r="B387" s="101" t="s">
        <v>1917</v>
      </c>
      <c r="C387" s="224" t="s">
        <v>1802</v>
      </c>
      <c r="D387" s="9" t="s">
        <v>212</v>
      </c>
      <c r="E387" s="5">
        <v>119300</v>
      </c>
    </row>
    <row r="388" spans="1:5" ht="25.5">
      <c r="A388" s="51">
        <v>190102</v>
      </c>
      <c r="B388" s="101" t="s">
        <v>1922</v>
      </c>
      <c r="C388" s="224" t="s">
        <v>1803</v>
      </c>
      <c r="D388" s="9" t="s">
        <v>212</v>
      </c>
      <c r="E388" s="5">
        <v>97300</v>
      </c>
    </row>
    <row r="389" spans="1:5" ht="25.5">
      <c r="A389" s="51">
        <v>190103</v>
      </c>
      <c r="B389" s="101" t="s">
        <v>1923</v>
      </c>
      <c r="C389" s="224" t="s">
        <v>1804</v>
      </c>
      <c r="D389" s="9" t="s">
        <v>212</v>
      </c>
      <c r="E389" s="5">
        <v>170200</v>
      </c>
    </row>
    <row r="390" spans="1:5" ht="12.75">
      <c r="A390" s="51">
        <v>190104</v>
      </c>
      <c r="B390" s="101" t="s">
        <v>1913</v>
      </c>
      <c r="C390" s="224" t="s">
        <v>1805</v>
      </c>
      <c r="D390" s="9" t="s">
        <v>212</v>
      </c>
      <c r="E390" s="5">
        <v>97300</v>
      </c>
    </row>
    <row r="391" spans="1:5" ht="12.75">
      <c r="A391" s="51">
        <v>190105</v>
      </c>
      <c r="B391" s="101" t="s">
        <v>1873</v>
      </c>
      <c r="C391" s="224" t="s">
        <v>1806</v>
      </c>
      <c r="D391" s="9" t="s">
        <v>212</v>
      </c>
      <c r="E391" s="5">
        <v>97300</v>
      </c>
    </row>
    <row r="392" spans="1:5" ht="12.75">
      <c r="A392" s="248" t="s">
        <v>1807</v>
      </c>
      <c r="B392" s="248"/>
      <c r="C392" s="248"/>
      <c r="D392" s="248"/>
      <c r="E392" s="248"/>
    </row>
    <row r="393" spans="1:5" ht="12.75">
      <c r="A393" s="51">
        <v>190106</v>
      </c>
      <c r="B393" s="101" t="s">
        <v>1914</v>
      </c>
      <c r="C393" s="224" t="s">
        <v>1792</v>
      </c>
      <c r="D393" s="9" t="s">
        <v>212</v>
      </c>
      <c r="E393" s="5">
        <v>116760</v>
      </c>
    </row>
    <row r="394" spans="1:5" ht="25.5">
      <c r="A394" s="51">
        <v>190107</v>
      </c>
      <c r="B394" s="101" t="s">
        <v>1876</v>
      </c>
      <c r="C394" s="224" t="s">
        <v>1808</v>
      </c>
      <c r="D394" s="9" t="s">
        <v>212</v>
      </c>
      <c r="E394" s="5">
        <v>116760</v>
      </c>
    </row>
    <row r="395" spans="1:5" ht="38.25">
      <c r="A395" s="51">
        <v>190108</v>
      </c>
      <c r="B395" s="101" t="s">
        <v>1924</v>
      </c>
      <c r="C395" s="224" t="s">
        <v>1795</v>
      </c>
      <c r="D395" s="9" t="s">
        <v>212</v>
      </c>
      <c r="E395" s="5">
        <v>116760</v>
      </c>
    </row>
    <row r="396" spans="1:5" ht="12.75">
      <c r="A396" s="9">
        <v>190109</v>
      </c>
      <c r="B396" s="101" t="s">
        <v>1877</v>
      </c>
      <c r="C396" s="224" t="s">
        <v>1796</v>
      </c>
      <c r="D396" s="9" t="s">
        <v>212</v>
      </c>
      <c r="E396" s="5">
        <v>182760</v>
      </c>
    </row>
    <row r="397" spans="1:5" ht="12.75">
      <c r="A397" s="9">
        <v>190110</v>
      </c>
      <c r="B397" s="101" t="s">
        <v>1891</v>
      </c>
      <c r="C397" s="224" t="s">
        <v>1810</v>
      </c>
      <c r="D397" s="9" t="s">
        <v>212</v>
      </c>
      <c r="E397" s="5">
        <v>116760</v>
      </c>
    </row>
    <row r="398" spans="1:5" ht="12.75">
      <c r="A398" s="9">
        <v>190111</v>
      </c>
      <c r="B398" s="101" t="s">
        <v>1921</v>
      </c>
      <c r="C398" s="224" t="s">
        <v>1809</v>
      </c>
      <c r="D398" s="9" t="s">
        <v>212</v>
      </c>
      <c r="E398" s="5">
        <v>182760</v>
      </c>
    </row>
    <row r="399" spans="1:5" ht="12.75">
      <c r="A399" s="9">
        <v>190112</v>
      </c>
      <c r="B399" s="101" t="s">
        <v>1871</v>
      </c>
      <c r="C399" s="224" t="s">
        <v>1811</v>
      </c>
      <c r="D399" s="9" t="s">
        <v>212</v>
      </c>
      <c r="E399" s="5">
        <v>182760</v>
      </c>
    </row>
    <row r="400" spans="1:5" ht="12.75">
      <c r="A400" s="248" t="s">
        <v>1812</v>
      </c>
      <c r="B400" s="248"/>
      <c r="C400" s="248"/>
      <c r="D400" s="248"/>
      <c r="E400" s="248"/>
    </row>
    <row r="401" spans="1:5" ht="12.75">
      <c r="A401" s="9">
        <v>190113</v>
      </c>
      <c r="B401" s="101" t="s">
        <v>1915</v>
      </c>
      <c r="C401" s="224" t="s">
        <v>1792</v>
      </c>
      <c r="D401" s="9" t="s">
        <v>212</v>
      </c>
      <c r="E401" s="5">
        <v>97300</v>
      </c>
    </row>
    <row r="402" spans="1:5" ht="25.5">
      <c r="A402" s="9">
        <v>190114</v>
      </c>
      <c r="B402" s="101" t="s">
        <v>1877</v>
      </c>
      <c r="C402" s="224" t="s">
        <v>1808</v>
      </c>
      <c r="D402" s="9" t="s">
        <v>212</v>
      </c>
      <c r="E402" s="5">
        <v>88450</v>
      </c>
    </row>
    <row r="403" spans="1:5" ht="12.75">
      <c r="A403" s="9">
        <v>190115</v>
      </c>
      <c r="B403" s="101" t="s">
        <v>1921</v>
      </c>
      <c r="C403" s="224" t="s">
        <v>1796</v>
      </c>
      <c r="D403" s="9" t="s">
        <v>212</v>
      </c>
      <c r="E403" s="5">
        <v>152300</v>
      </c>
    </row>
    <row r="404" spans="1:5" ht="12.75">
      <c r="A404" s="9">
        <v>190116</v>
      </c>
      <c r="B404" s="101" t="s">
        <v>1939</v>
      </c>
      <c r="C404" s="224" t="s">
        <v>1810</v>
      </c>
      <c r="D404" s="9" t="s">
        <v>212</v>
      </c>
      <c r="E404" s="5">
        <v>97300</v>
      </c>
    </row>
    <row r="405" spans="1:5" ht="12.75">
      <c r="A405" s="9">
        <v>190117</v>
      </c>
      <c r="B405" s="101" t="s">
        <v>1926</v>
      </c>
      <c r="C405" s="224" t="s">
        <v>1813</v>
      </c>
      <c r="D405" s="9" t="s">
        <v>212</v>
      </c>
      <c r="E405" s="5">
        <v>97300</v>
      </c>
    </row>
    <row r="406" spans="1:5" ht="76.5">
      <c r="A406" s="9">
        <v>190118</v>
      </c>
      <c r="B406" s="101" t="s">
        <v>1937</v>
      </c>
      <c r="C406" s="224" t="s">
        <v>1814</v>
      </c>
      <c r="D406" s="9" t="s">
        <v>212</v>
      </c>
      <c r="E406" s="5">
        <v>60200</v>
      </c>
    </row>
    <row r="407" spans="1:5" ht="51">
      <c r="A407" s="9">
        <v>190119</v>
      </c>
      <c r="B407" s="101" t="s">
        <v>1938</v>
      </c>
      <c r="C407" s="224" t="s">
        <v>1815</v>
      </c>
      <c r="D407" s="9" t="s">
        <v>212</v>
      </c>
      <c r="E407" s="5">
        <v>80800</v>
      </c>
    </row>
    <row r="408" spans="1:5" ht="12.75">
      <c r="A408" s="248" t="s">
        <v>1816</v>
      </c>
      <c r="B408" s="248"/>
      <c r="C408" s="248"/>
      <c r="D408" s="248"/>
      <c r="E408" s="248"/>
    </row>
    <row r="409" spans="1:5" ht="24.75" customHeight="1">
      <c r="A409" s="9">
        <v>190120</v>
      </c>
      <c r="B409" s="101" t="s">
        <v>1907</v>
      </c>
      <c r="C409" s="138" t="s">
        <v>1817</v>
      </c>
      <c r="D409" s="9" t="s">
        <v>1564</v>
      </c>
      <c r="E409" s="5">
        <v>20400</v>
      </c>
    </row>
    <row r="410" spans="1:5" ht="38.25">
      <c r="A410" s="9">
        <v>190121</v>
      </c>
      <c r="B410" s="101" t="s">
        <v>1908</v>
      </c>
      <c r="C410" s="138" t="s">
        <v>1818</v>
      </c>
      <c r="D410" s="9" t="s">
        <v>1220</v>
      </c>
      <c r="E410" s="5">
        <v>73920</v>
      </c>
    </row>
    <row r="411" spans="1:5" ht="38.25">
      <c r="A411" s="9">
        <v>190122</v>
      </c>
      <c r="B411" s="101" t="s">
        <v>1909</v>
      </c>
      <c r="C411" s="138" t="s">
        <v>1819</v>
      </c>
      <c r="D411" s="9" t="s">
        <v>1220</v>
      </c>
      <c r="E411" s="5">
        <v>88440</v>
      </c>
    </row>
    <row r="412" spans="1:5" ht="12.75">
      <c r="A412" s="248" t="s">
        <v>1820</v>
      </c>
      <c r="B412" s="248"/>
      <c r="C412" s="248"/>
      <c r="D412" s="248"/>
      <c r="E412" s="248"/>
    </row>
    <row r="413" spans="1:5" ht="12.75">
      <c r="A413" s="9">
        <v>190123</v>
      </c>
      <c r="B413" s="101" t="s">
        <v>1910</v>
      </c>
      <c r="C413" s="101" t="s">
        <v>1821</v>
      </c>
      <c r="D413" s="9" t="s">
        <v>212</v>
      </c>
      <c r="E413" s="5">
        <v>12600</v>
      </c>
    </row>
    <row r="414" spans="1:5" ht="25.5">
      <c r="A414" s="9">
        <v>190124</v>
      </c>
      <c r="B414" s="101" t="s">
        <v>1851</v>
      </c>
      <c r="C414" s="138" t="s">
        <v>1822</v>
      </c>
      <c r="D414" s="9" t="s">
        <v>212</v>
      </c>
      <c r="E414" s="5">
        <v>19800</v>
      </c>
    </row>
    <row r="415" spans="1:5" ht="38.25">
      <c r="A415" s="9">
        <v>190125</v>
      </c>
      <c r="B415" s="101" t="s">
        <v>1852</v>
      </c>
      <c r="C415" s="138" t="s">
        <v>1823</v>
      </c>
      <c r="D415" s="9" t="s">
        <v>212</v>
      </c>
      <c r="E415" s="5">
        <v>19800</v>
      </c>
    </row>
    <row r="416" spans="1:5" ht="25.5">
      <c r="A416" s="9">
        <v>190126</v>
      </c>
      <c r="B416" s="101" t="s">
        <v>1853</v>
      </c>
      <c r="C416" s="138" t="s">
        <v>1824</v>
      </c>
      <c r="D416" s="9" t="s">
        <v>212</v>
      </c>
      <c r="E416" s="5">
        <v>33000</v>
      </c>
    </row>
    <row r="417" spans="1:5" ht="38.25">
      <c r="A417" s="9">
        <v>190127</v>
      </c>
      <c r="B417" s="101" t="s">
        <v>1854</v>
      </c>
      <c r="C417" s="138" t="s">
        <v>1829</v>
      </c>
      <c r="D417" s="9" t="s">
        <v>212</v>
      </c>
      <c r="E417" s="5">
        <v>19800</v>
      </c>
    </row>
    <row r="418" spans="1:5" ht="25.5">
      <c r="A418" s="9">
        <v>190128</v>
      </c>
      <c r="B418" s="101" t="s">
        <v>1855</v>
      </c>
      <c r="C418" s="138" t="s">
        <v>1830</v>
      </c>
      <c r="D418" s="9" t="s">
        <v>212</v>
      </c>
      <c r="E418" s="5">
        <v>33000</v>
      </c>
    </row>
    <row r="419" spans="1:5" ht="25.5">
      <c r="A419" s="9">
        <v>190129</v>
      </c>
      <c r="B419" s="101" t="s">
        <v>1856</v>
      </c>
      <c r="C419" s="138" t="s">
        <v>1831</v>
      </c>
      <c r="D419" s="9" t="s">
        <v>212</v>
      </c>
      <c r="E419" s="5">
        <v>19800</v>
      </c>
    </row>
    <row r="420" spans="1:5" ht="25.5">
      <c r="A420" s="9">
        <v>190130</v>
      </c>
      <c r="B420" s="101" t="s">
        <v>1857</v>
      </c>
      <c r="C420" s="138" t="s">
        <v>1832</v>
      </c>
      <c r="D420" s="9" t="s">
        <v>212</v>
      </c>
      <c r="E420" s="5">
        <v>19800</v>
      </c>
    </row>
    <row r="421" spans="1:5" ht="25.5">
      <c r="A421" s="9">
        <v>190131</v>
      </c>
      <c r="B421" s="101" t="s">
        <v>1858</v>
      </c>
      <c r="C421" s="138" t="s">
        <v>1833</v>
      </c>
      <c r="D421" s="9" t="s">
        <v>212</v>
      </c>
      <c r="E421" s="5">
        <v>59400</v>
      </c>
    </row>
    <row r="422" spans="1:5" ht="25.5">
      <c r="A422" s="9">
        <v>190132</v>
      </c>
      <c r="B422" s="101" t="s">
        <v>1859</v>
      </c>
      <c r="C422" s="138" t="s">
        <v>1834</v>
      </c>
      <c r="D422" s="9" t="s">
        <v>212</v>
      </c>
      <c r="E422" s="5">
        <v>33000</v>
      </c>
    </row>
    <row r="423" spans="1:5" ht="25.5">
      <c r="A423" s="9">
        <v>190133</v>
      </c>
      <c r="B423" s="101" t="s">
        <v>1860</v>
      </c>
      <c r="C423" s="138" t="s">
        <v>1835</v>
      </c>
      <c r="D423" s="9" t="s">
        <v>212</v>
      </c>
      <c r="E423" s="5">
        <v>19800</v>
      </c>
    </row>
    <row r="424" spans="1:5" ht="12.75">
      <c r="A424" s="9">
        <v>190134</v>
      </c>
      <c r="B424" s="101" t="s">
        <v>1931</v>
      </c>
      <c r="C424" s="101" t="s">
        <v>1836</v>
      </c>
      <c r="D424" s="9" t="s">
        <v>212</v>
      </c>
      <c r="E424" s="5">
        <v>19800</v>
      </c>
    </row>
    <row r="425" spans="1:5" ht="25.5">
      <c r="A425" s="9">
        <v>190135</v>
      </c>
      <c r="B425" s="101" t="s">
        <v>1936</v>
      </c>
      <c r="C425" s="138" t="s">
        <v>1837</v>
      </c>
      <c r="D425" s="9" t="s">
        <v>212</v>
      </c>
      <c r="E425" s="5">
        <v>19800</v>
      </c>
    </row>
    <row r="426" spans="1:5" ht="12.75">
      <c r="A426" s="9">
        <v>190136</v>
      </c>
      <c r="B426" s="101" t="s">
        <v>1934</v>
      </c>
      <c r="C426" s="101" t="s">
        <v>1838</v>
      </c>
      <c r="D426" s="9" t="s">
        <v>212</v>
      </c>
      <c r="E426" s="5">
        <v>19800</v>
      </c>
    </row>
    <row r="427" spans="1:5" ht="12.75">
      <c r="A427" s="9">
        <v>190137</v>
      </c>
      <c r="B427" s="101" t="s">
        <v>1935</v>
      </c>
      <c r="C427" s="101" t="s">
        <v>1839</v>
      </c>
      <c r="D427" s="9" t="s">
        <v>212</v>
      </c>
      <c r="E427" s="5">
        <v>15840</v>
      </c>
    </row>
    <row r="428" spans="1:5" ht="12.75">
      <c r="A428" s="248" t="s">
        <v>1840</v>
      </c>
      <c r="B428" s="248"/>
      <c r="C428" s="248"/>
      <c r="D428" s="248"/>
      <c r="E428" s="248"/>
    </row>
    <row r="429" spans="1:5" ht="38.25">
      <c r="A429" s="9">
        <v>190138</v>
      </c>
      <c r="B429" s="101" t="s">
        <v>1916</v>
      </c>
      <c r="C429" s="138" t="s">
        <v>1841</v>
      </c>
      <c r="D429" s="9" t="s">
        <v>212</v>
      </c>
      <c r="E429" s="5">
        <v>19800</v>
      </c>
    </row>
    <row r="430" spans="1:5" ht="38.25">
      <c r="A430" s="9">
        <v>190139</v>
      </c>
      <c r="B430" s="101" t="s">
        <v>1928</v>
      </c>
      <c r="C430" s="138" t="s">
        <v>1842</v>
      </c>
      <c r="D430" s="9" t="s">
        <v>212</v>
      </c>
      <c r="E430" s="5">
        <v>19800</v>
      </c>
    </row>
    <row r="431" spans="1:5" ht="25.5">
      <c r="A431" s="9">
        <v>190140</v>
      </c>
      <c r="B431" s="101" t="s">
        <v>1927</v>
      </c>
      <c r="C431" s="138" t="s">
        <v>1843</v>
      </c>
      <c r="D431" s="9" t="s">
        <v>212</v>
      </c>
      <c r="E431" s="5">
        <v>19800</v>
      </c>
    </row>
    <row r="432" spans="1:5" ht="12.75">
      <c r="A432" s="9">
        <v>190141</v>
      </c>
      <c r="B432" s="101" t="s">
        <v>1267</v>
      </c>
      <c r="C432" s="138" t="s">
        <v>1844</v>
      </c>
      <c r="D432" s="9" t="s">
        <v>212</v>
      </c>
      <c r="E432" s="5">
        <v>25440</v>
      </c>
    </row>
    <row r="433" spans="1:5" ht="12.75">
      <c r="A433" s="9">
        <v>190142</v>
      </c>
      <c r="B433" s="101" t="s">
        <v>1941</v>
      </c>
      <c r="C433" s="138" t="s">
        <v>1850</v>
      </c>
      <c r="D433" s="9" t="s">
        <v>212</v>
      </c>
      <c r="E433" s="5">
        <v>12120</v>
      </c>
    </row>
    <row r="434" spans="1:5" ht="12.75">
      <c r="A434" s="9">
        <v>190143</v>
      </c>
      <c r="B434" s="101" t="s">
        <v>1281</v>
      </c>
      <c r="C434" s="138" t="s">
        <v>1845</v>
      </c>
      <c r="D434" s="9" t="s">
        <v>212</v>
      </c>
      <c r="E434" s="5">
        <v>19800</v>
      </c>
    </row>
    <row r="435" spans="1:5" ht="25.5">
      <c r="A435" s="9">
        <v>190144</v>
      </c>
      <c r="B435" s="101" t="s">
        <v>1940</v>
      </c>
      <c r="C435" s="138" t="s">
        <v>1846</v>
      </c>
      <c r="D435" s="9" t="s">
        <v>212</v>
      </c>
      <c r="E435" s="5">
        <v>25320</v>
      </c>
    </row>
    <row r="436" spans="1:5" ht="25.5">
      <c r="A436" s="9">
        <v>190145</v>
      </c>
      <c r="B436" s="101" t="s">
        <v>1926</v>
      </c>
      <c r="C436" s="138" t="s">
        <v>1925</v>
      </c>
      <c r="D436" s="9" t="s">
        <v>212</v>
      </c>
      <c r="E436" s="5">
        <v>19400</v>
      </c>
    </row>
    <row r="437" spans="1:5" ht="25.5">
      <c r="A437" s="9">
        <v>190146</v>
      </c>
      <c r="B437" s="101" t="s">
        <v>1930</v>
      </c>
      <c r="C437" s="138" t="s">
        <v>1268</v>
      </c>
      <c r="D437" s="9" t="s">
        <v>212</v>
      </c>
      <c r="E437" s="5">
        <v>26400</v>
      </c>
    </row>
    <row r="438" spans="1:5" ht="25.5">
      <c r="A438" s="9">
        <v>190147</v>
      </c>
      <c r="B438" s="101" t="s">
        <v>1929</v>
      </c>
      <c r="C438" s="138" t="s">
        <v>1848</v>
      </c>
      <c r="D438" s="9" t="s">
        <v>212</v>
      </c>
      <c r="E438" s="5">
        <v>26400</v>
      </c>
    </row>
    <row r="439" spans="1:5" ht="25.5">
      <c r="A439" s="9">
        <v>190148</v>
      </c>
      <c r="B439" s="101" t="s">
        <v>1872</v>
      </c>
      <c r="C439" s="138" t="s">
        <v>1847</v>
      </c>
      <c r="D439" s="9" t="s">
        <v>212</v>
      </c>
      <c r="E439" s="5">
        <v>59400</v>
      </c>
    </row>
    <row r="440" spans="1:5" ht="38.25">
      <c r="A440" s="9">
        <v>190149</v>
      </c>
      <c r="B440" s="101" t="s">
        <v>1911</v>
      </c>
      <c r="C440" s="138" t="s">
        <v>1849</v>
      </c>
      <c r="D440" s="9" t="s">
        <v>212</v>
      </c>
      <c r="E440" s="5">
        <v>46200</v>
      </c>
    </row>
    <row r="441" spans="1:5" ht="12.75">
      <c r="A441" s="237" t="s">
        <v>528</v>
      </c>
      <c r="B441" s="237"/>
      <c r="C441" s="237"/>
      <c r="D441" s="237"/>
      <c r="E441" s="237"/>
    </row>
    <row r="442" spans="1:5" ht="12.75">
      <c r="A442" s="3">
        <v>240011</v>
      </c>
      <c r="B442" s="17" t="s">
        <v>40</v>
      </c>
      <c r="C442" s="17" t="s">
        <v>41</v>
      </c>
      <c r="D442" s="3" t="s">
        <v>461</v>
      </c>
      <c r="E442" s="5">
        <f>660*(100%+15%)</f>
        <v>758.9999999999999</v>
      </c>
    </row>
    <row r="443" spans="1:5" ht="12.75">
      <c r="A443" s="3">
        <v>240012</v>
      </c>
      <c r="B443" s="17" t="s">
        <v>37</v>
      </c>
      <c r="C443" s="17" t="s">
        <v>38</v>
      </c>
      <c r="D443" s="3" t="s">
        <v>461</v>
      </c>
      <c r="E443" s="5">
        <f>960*(100%+15%)</f>
        <v>1104</v>
      </c>
    </row>
    <row r="444" spans="1:5" ht="12.75">
      <c r="A444" s="3">
        <v>240013</v>
      </c>
      <c r="B444" s="17" t="s">
        <v>35</v>
      </c>
      <c r="C444" s="17" t="s">
        <v>36</v>
      </c>
      <c r="D444" s="3" t="s">
        <v>461</v>
      </c>
      <c r="E444" s="5">
        <f>960*(100%+15%)</f>
        <v>1104</v>
      </c>
    </row>
    <row r="445" spans="1:5" ht="25.5">
      <c r="A445" s="3">
        <v>240014</v>
      </c>
      <c r="B445" s="17" t="s">
        <v>21</v>
      </c>
      <c r="C445" s="17" t="s">
        <v>22</v>
      </c>
      <c r="D445" s="3" t="s">
        <v>461</v>
      </c>
      <c r="E445" s="5">
        <f>720*(100%+15%)</f>
        <v>827.9999999999999</v>
      </c>
    </row>
    <row r="446" spans="1:5" ht="38.25">
      <c r="A446" s="3">
        <v>240015</v>
      </c>
      <c r="B446" s="17" t="s">
        <v>613</v>
      </c>
      <c r="C446" s="17" t="s">
        <v>532</v>
      </c>
      <c r="D446" s="3" t="s">
        <v>461</v>
      </c>
      <c r="E446" s="5">
        <f>1080*(100%+15%)</f>
        <v>1242</v>
      </c>
    </row>
    <row r="447" spans="1:5" ht="25.5">
      <c r="A447" s="3">
        <v>240016</v>
      </c>
      <c r="B447" s="17" t="s">
        <v>24</v>
      </c>
      <c r="C447" s="17" t="s">
        <v>543</v>
      </c>
      <c r="D447" s="3" t="s">
        <v>461</v>
      </c>
      <c r="E447" s="5">
        <f>600*(100%+15%)</f>
        <v>690</v>
      </c>
    </row>
    <row r="448" spans="1:5" ht="25.5">
      <c r="A448" s="3">
        <v>240017</v>
      </c>
      <c r="B448" s="17" t="s">
        <v>614</v>
      </c>
      <c r="C448" s="17" t="s">
        <v>25</v>
      </c>
      <c r="D448" s="3" t="s">
        <v>461</v>
      </c>
      <c r="E448" s="5">
        <f>840*(100%+15%)</f>
        <v>965.9999999999999</v>
      </c>
    </row>
    <row r="449" spans="1:5" ht="12.75">
      <c r="A449" s="3">
        <v>240018</v>
      </c>
      <c r="B449" s="17" t="s">
        <v>28</v>
      </c>
      <c r="C449" s="17" t="s">
        <v>684</v>
      </c>
      <c r="D449" s="3" t="s">
        <v>461</v>
      </c>
      <c r="E449" s="5">
        <f>3360*(100%+15%)</f>
        <v>3863.9999999999995</v>
      </c>
    </row>
    <row r="450" spans="1:5" ht="12.75">
      <c r="A450" s="3">
        <v>240019</v>
      </c>
      <c r="B450" s="17" t="s">
        <v>683</v>
      </c>
      <c r="C450" s="17" t="s">
        <v>685</v>
      </c>
      <c r="D450" s="3" t="s">
        <v>461</v>
      </c>
      <c r="E450" s="5">
        <f>4680*(100%+15%)</f>
        <v>5382</v>
      </c>
    </row>
    <row r="451" spans="1:5" ht="12.75">
      <c r="A451" s="3">
        <v>240020</v>
      </c>
      <c r="B451" s="17" t="s">
        <v>29</v>
      </c>
      <c r="C451" s="17" t="s">
        <v>30</v>
      </c>
      <c r="D451" s="3" t="s">
        <v>461</v>
      </c>
      <c r="E451" s="5">
        <f>2040*(100%+15%)</f>
        <v>2346</v>
      </c>
    </row>
    <row r="452" spans="1:5" ht="25.5">
      <c r="A452" s="3">
        <v>240021</v>
      </c>
      <c r="B452" s="17" t="s">
        <v>643</v>
      </c>
      <c r="C452" s="17" t="s">
        <v>31</v>
      </c>
      <c r="D452" s="3" t="s">
        <v>461</v>
      </c>
      <c r="E452" s="5">
        <f>3600*(100%+15%)</f>
        <v>4140</v>
      </c>
    </row>
    <row r="453" spans="1:5" ht="12.75">
      <c r="A453" s="3">
        <v>240022</v>
      </c>
      <c r="B453" s="96" t="s">
        <v>636</v>
      </c>
      <c r="C453" s="96" t="s">
        <v>622</v>
      </c>
      <c r="D453" s="3" t="s">
        <v>461</v>
      </c>
      <c r="E453" s="5">
        <f>3960*(100%+15%)</f>
        <v>4554</v>
      </c>
    </row>
    <row r="454" spans="1:5" ht="25.5">
      <c r="A454" s="3">
        <v>240023</v>
      </c>
      <c r="B454" s="96" t="s">
        <v>635</v>
      </c>
      <c r="C454" s="96" t="s">
        <v>623</v>
      </c>
      <c r="D454" s="3" t="s">
        <v>461</v>
      </c>
      <c r="E454" s="5">
        <f>7200*(100%+15%)</f>
        <v>8280</v>
      </c>
    </row>
    <row r="455" spans="1:5" ht="25.5">
      <c r="A455" s="3">
        <v>240024</v>
      </c>
      <c r="B455" s="96" t="s">
        <v>624</v>
      </c>
      <c r="C455" s="96" t="s">
        <v>625</v>
      </c>
      <c r="D455" s="3" t="s">
        <v>461</v>
      </c>
      <c r="E455" s="5">
        <f>7200*(100%+15%)</f>
        <v>8280</v>
      </c>
    </row>
    <row r="456" spans="1:5" ht="12.75">
      <c r="A456" s="3">
        <v>240025</v>
      </c>
      <c r="B456" s="96" t="s">
        <v>634</v>
      </c>
      <c r="C456" s="19" t="s">
        <v>626</v>
      </c>
      <c r="D456" s="3" t="s">
        <v>461</v>
      </c>
      <c r="E456" s="5">
        <f>4680*(100%+15%)</f>
        <v>5382</v>
      </c>
    </row>
    <row r="457" spans="1:5" ht="38.25">
      <c r="A457" s="3">
        <v>240026</v>
      </c>
      <c r="B457" s="17" t="s">
        <v>32</v>
      </c>
      <c r="C457" s="17" t="s">
        <v>540</v>
      </c>
      <c r="D457" s="3" t="s">
        <v>461</v>
      </c>
      <c r="E457" s="5">
        <f>4680*(100%+15%)</f>
        <v>5382</v>
      </c>
    </row>
    <row r="458" spans="1:5" ht="38.25">
      <c r="A458" s="3">
        <v>240027</v>
      </c>
      <c r="B458" s="17" t="s">
        <v>667</v>
      </c>
      <c r="C458" s="17" t="s">
        <v>541</v>
      </c>
      <c r="D458" s="3" t="s">
        <v>461</v>
      </c>
      <c r="E458" s="5">
        <f>7200*(100%+15%)</f>
        <v>8280</v>
      </c>
    </row>
    <row r="459" spans="1:5" ht="38.25">
      <c r="A459" s="3">
        <v>240028</v>
      </c>
      <c r="B459" s="17" t="s">
        <v>668</v>
      </c>
      <c r="C459" s="104" t="s">
        <v>542</v>
      </c>
      <c r="D459" s="3" t="s">
        <v>461</v>
      </c>
      <c r="E459" s="5">
        <f>11280*(100%+15%)</f>
        <v>12971.999999999998</v>
      </c>
    </row>
    <row r="460" spans="1:5" ht="25.5">
      <c r="A460" s="3">
        <v>240029</v>
      </c>
      <c r="B460" s="17" t="s">
        <v>669</v>
      </c>
      <c r="C460" s="17" t="s">
        <v>33</v>
      </c>
      <c r="D460" s="3" t="s">
        <v>461</v>
      </c>
      <c r="E460" s="5">
        <f>1800*(100%+15%)</f>
        <v>2070</v>
      </c>
    </row>
    <row r="461" spans="1:5" ht="25.5">
      <c r="A461" s="3">
        <v>240030</v>
      </c>
      <c r="B461" s="17" t="s">
        <v>670</v>
      </c>
      <c r="C461" s="17" t="s">
        <v>34</v>
      </c>
      <c r="D461" s="3" t="s">
        <v>461</v>
      </c>
      <c r="E461" s="5">
        <f>2040*(100%+15%)</f>
        <v>2346</v>
      </c>
    </row>
    <row r="462" spans="1:5" ht="38.25">
      <c r="A462" s="3">
        <v>240031</v>
      </c>
      <c r="B462" s="99" t="s">
        <v>637</v>
      </c>
      <c r="C462" s="17" t="s">
        <v>640</v>
      </c>
      <c r="D462" s="3" t="s">
        <v>212</v>
      </c>
      <c r="E462" s="5">
        <f>9240*(100%+15%)</f>
        <v>10626</v>
      </c>
    </row>
    <row r="463" spans="1:5" ht="38.25">
      <c r="A463" s="3">
        <v>240032</v>
      </c>
      <c r="B463" s="99" t="s">
        <v>638</v>
      </c>
      <c r="C463" s="17" t="s">
        <v>641</v>
      </c>
      <c r="D463" s="3" t="s">
        <v>212</v>
      </c>
      <c r="E463" s="5">
        <f>13200*(100%+15%)</f>
        <v>15179.999999999998</v>
      </c>
    </row>
    <row r="464" spans="1:5" ht="38.25">
      <c r="A464" s="3">
        <v>240033</v>
      </c>
      <c r="B464" s="99" t="s">
        <v>639</v>
      </c>
      <c r="C464" s="17" t="s">
        <v>642</v>
      </c>
      <c r="D464" s="3" t="s">
        <v>212</v>
      </c>
      <c r="E464" s="5">
        <f>21840*(100%+15%)</f>
        <v>25115.999999999996</v>
      </c>
    </row>
    <row r="465" spans="1:5" ht="12.75">
      <c r="A465" s="3">
        <v>240035</v>
      </c>
      <c r="B465" s="96" t="s">
        <v>39</v>
      </c>
      <c r="C465" s="96" t="s">
        <v>627</v>
      </c>
      <c r="D465" s="3" t="s">
        <v>461</v>
      </c>
      <c r="E465" s="5">
        <f>2640*(100%+15%)</f>
        <v>3035.9999999999995</v>
      </c>
    </row>
    <row r="466" spans="1:5" ht="25.5">
      <c r="A466" s="3">
        <v>240036</v>
      </c>
      <c r="B466" s="96" t="s">
        <v>628</v>
      </c>
      <c r="C466" s="96" t="s">
        <v>629</v>
      </c>
      <c r="D466" s="3" t="s">
        <v>461</v>
      </c>
      <c r="E466" s="5">
        <f>4680*(100%+15%)</f>
        <v>5382</v>
      </c>
    </row>
    <row r="467" spans="1:5" ht="25.5">
      <c r="A467" s="3">
        <v>240037</v>
      </c>
      <c r="B467" s="96" t="s">
        <v>630</v>
      </c>
      <c r="C467" s="96" t="s">
        <v>631</v>
      </c>
      <c r="D467" s="3" t="s">
        <v>461</v>
      </c>
      <c r="E467" s="5">
        <f>7200*(100%+15%)</f>
        <v>8280</v>
      </c>
    </row>
    <row r="468" spans="1:5" ht="12.75">
      <c r="A468" s="3">
        <v>240038</v>
      </c>
      <c r="B468" s="96" t="s">
        <v>633</v>
      </c>
      <c r="C468" s="96" t="s">
        <v>632</v>
      </c>
      <c r="D468" s="3" t="s">
        <v>461</v>
      </c>
      <c r="E468" s="5">
        <f>2640*(100%+15%)</f>
        <v>3035.9999999999995</v>
      </c>
    </row>
    <row r="469" spans="1:5" ht="25.5">
      <c r="A469" s="29">
        <v>240039</v>
      </c>
      <c r="B469" s="17" t="s">
        <v>645</v>
      </c>
      <c r="C469" s="17" t="s">
        <v>26</v>
      </c>
      <c r="D469" s="3" t="s">
        <v>461</v>
      </c>
      <c r="E469" s="5">
        <f>720*(100%+15%)</f>
        <v>827.9999999999999</v>
      </c>
    </row>
    <row r="470" spans="1:5" ht="12.75">
      <c r="A470" s="29">
        <v>240040</v>
      </c>
      <c r="B470" s="228" t="s">
        <v>2040</v>
      </c>
      <c r="C470" s="100" t="s">
        <v>2039</v>
      </c>
      <c r="D470" s="3" t="s">
        <v>461</v>
      </c>
      <c r="E470" s="5">
        <v>1000</v>
      </c>
    </row>
    <row r="471" spans="1:5" ht="12.75">
      <c r="A471" s="237" t="s">
        <v>42</v>
      </c>
      <c r="B471" s="237"/>
      <c r="C471" s="237"/>
      <c r="D471" s="237"/>
      <c r="E471" s="237"/>
    </row>
    <row r="472" spans="1:5" ht="25.5">
      <c r="A472" s="3">
        <v>220011</v>
      </c>
      <c r="B472" s="17" t="s">
        <v>53</v>
      </c>
      <c r="C472" s="17" t="s">
        <v>54</v>
      </c>
      <c r="D472" s="3" t="s">
        <v>461</v>
      </c>
      <c r="E472" s="5">
        <f>540*(100%+15%)</f>
        <v>621</v>
      </c>
    </row>
    <row r="473" spans="1:5" ht="12.75">
      <c r="A473" s="3">
        <v>220012</v>
      </c>
      <c r="B473" s="17" t="s">
        <v>59</v>
      </c>
      <c r="C473" s="17" t="s">
        <v>60</v>
      </c>
      <c r="D473" s="3" t="s">
        <v>461</v>
      </c>
      <c r="E473" s="5">
        <f>6000*(100%+15%)</f>
        <v>6899.999999999999</v>
      </c>
    </row>
    <row r="474" spans="1:5" ht="12.75">
      <c r="A474" s="3">
        <v>220013</v>
      </c>
      <c r="B474" s="17" t="s">
        <v>61</v>
      </c>
      <c r="C474" s="17" t="s">
        <v>62</v>
      </c>
      <c r="D474" s="3" t="s">
        <v>461</v>
      </c>
      <c r="E474" s="5">
        <f>2040*(100%+15%)</f>
        <v>2346</v>
      </c>
    </row>
    <row r="475" spans="1:5" ht="12.75">
      <c r="A475" s="3">
        <v>220014</v>
      </c>
      <c r="B475" s="17" t="s">
        <v>43</v>
      </c>
      <c r="C475" s="17" t="s">
        <v>44</v>
      </c>
      <c r="D475" s="3" t="s">
        <v>461</v>
      </c>
      <c r="E475" s="5">
        <f>840*(100%+15%)</f>
        <v>965.9999999999999</v>
      </c>
    </row>
    <row r="476" spans="1:5" ht="12.75">
      <c r="A476" s="3">
        <v>220015</v>
      </c>
      <c r="B476" s="17" t="s">
        <v>45</v>
      </c>
      <c r="C476" s="17" t="s">
        <v>46</v>
      </c>
      <c r="D476" s="3" t="s">
        <v>461</v>
      </c>
      <c r="E476" s="5">
        <f>960*(100%+15%)</f>
        <v>1104</v>
      </c>
    </row>
    <row r="477" spans="1:5" ht="12.75">
      <c r="A477" s="3">
        <v>220016</v>
      </c>
      <c r="B477" s="17" t="s">
        <v>47</v>
      </c>
      <c r="C477" s="17" t="s">
        <v>48</v>
      </c>
      <c r="D477" s="3" t="s">
        <v>461</v>
      </c>
      <c r="E477" s="5">
        <f>960*(100%+15%)</f>
        <v>1104</v>
      </c>
    </row>
    <row r="478" spans="1:5" ht="12.75">
      <c r="A478" s="3">
        <v>220017</v>
      </c>
      <c r="B478" s="17" t="s">
        <v>49</v>
      </c>
      <c r="C478" s="17" t="s">
        <v>50</v>
      </c>
      <c r="D478" s="3" t="s">
        <v>461</v>
      </c>
      <c r="E478" s="5">
        <f>600*(100%+15%)</f>
        <v>690</v>
      </c>
    </row>
    <row r="479" spans="1:5" ht="12.75">
      <c r="A479" s="3">
        <v>220018</v>
      </c>
      <c r="B479" s="17" t="s">
        <v>51</v>
      </c>
      <c r="C479" s="17" t="s">
        <v>52</v>
      </c>
      <c r="D479" s="3" t="s">
        <v>461</v>
      </c>
      <c r="E479" s="5">
        <f>720*(100%+15%)</f>
        <v>827.9999999999999</v>
      </c>
    </row>
    <row r="480" spans="1:5" ht="25.5">
      <c r="A480" s="3">
        <v>220019</v>
      </c>
      <c r="B480" s="17" t="s">
        <v>55</v>
      </c>
      <c r="C480" s="17" t="s">
        <v>56</v>
      </c>
      <c r="D480" s="3" t="s">
        <v>461</v>
      </c>
      <c r="E480" s="5">
        <f>1080*(100%+15%)</f>
        <v>1242</v>
      </c>
    </row>
    <row r="481" spans="1:5" ht="12.75">
      <c r="A481" s="3">
        <v>220020</v>
      </c>
      <c r="B481" s="17" t="s">
        <v>57</v>
      </c>
      <c r="C481" s="17" t="s">
        <v>58</v>
      </c>
      <c r="D481" s="3" t="s">
        <v>461</v>
      </c>
      <c r="E481" s="5">
        <f>840*(100%+15%)</f>
        <v>965.9999999999999</v>
      </c>
    </row>
    <row r="482" spans="1:5" ht="38.25">
      <c r="A482" s="3">
        <v>220021</v>
      </c>
      <c r="B482" s="17" t="s">
        <v>63</v>
      </c>
      <c r="C482" s="17" t="s">
        <v>64</v>
      </c>
      <c r="D482" s="3" t="s">
        <v>461</v>
      </c>
      <c r="E482" s="5">
        <f>2400*(100%+15%)</f>
        <v>2760</v>
      </c>
    </row>
    <row r="483" spans="1:5" ht="12.75">
      <c r="A483" s="3">
        <v>220022</v>
      </c>
      <c r="B483" s="17" t="s">
        <v>1200</v>
      </c>
      <c r="C483" s="17" t="s">
        <v>1199</v>
      </c>
      <c r="D483" s="3" t="s">
        <v>212</v>
      </c>
      <c r="E483" s="5">
        <f>13200*(100%+15%)</f>
        <v>15179.999999999998</v>
      </c>
    </row>
    <row r="484" spans="1:5" ht="12.75">
      <c r="A484" s="237" t="s">
        <v>65</v>
      </c>
      <c r="B484" s="237"/>
      <c r="C484" s="237"/>
      <c r="D484" s="237"/>
      <c r="E484" s="237"/>
    </row>
    <row r="485" spans="1:5" ht="12.75">
      <c r="A485" s="7">
        <v>150011</v>
      </c>
      <c r="B485" s="17" t="s">
        <v>93</v>
      </c>
      <c r="C485" s="17" t="s">
        <v>94</v>
      </c>
      <c r="D485" s="3" t="s">
        <v>461</v>
      </c>
      <c r="E485" s="5">
        <f>660*(100%+15%)</f>
        <v>758.9999999999999</v>
      </c>
    </row>
    <row r="486" spans="1:5" ht="12.75">
      <c r="A486" s="3">
        <v>150012</v>
      </c>
      <c r="B486" s="17" t="s">
        <v>204</v>
      </c>
      <c r="C486" s="17" t="s">
        <v>205</v>
      </c>
      <c r="D486" s="3" t="s">
        <v>267</v>
      </c>
      <c r="E486" s="5">
        <f>780*(100%+15%)</f>
        <v>896.9999999999999</v>
      </c>
    </row>
    <row r="487" spans="1:5" ht="12.75">
      <c r="A487" s="7">
        <v>150013</v>
      </c>
      <c r="B487" s="17" t="s">
        <v>77</v>
      </c>
      <c r="C487" s="17" t="s">
        <v>78</v>
      </c>
      <c r="D487" s="3" t="s">
        <v>461</v>
      </c>
      <c r="E487" s="5">
        <f>2640*(100%+15%)</f>
        <v>3035.9999999999995</v>
      </c>
    </row>
    <row r="488" spans="1:5" ht="25.5">
      <c r="A488" s="3">
        <v>150014</v>
      </c>
      <c r="B488" s="17" t="s">
        <v>202</v>
      </c>
      <c r="C488" s="17" t="s">
        <v>203</v>
      </c>
      <c r="D488" s="3" t="s">
        <v>267</v>
      </c>
      <c r="E488" s="5">
        <f>1320*(100%+15%)</f>
        <v>1517.9999999999998</v>
      </c>
    </row>
    <row r="489" spans="1:5" ht="25.5">
      <c r="A489" s="7">
        <v>150015</v>
      </c>
      <c r="B489" s="17" t="s">
        <v>95</v>
      </c>
      <c r="C489" s="17" t="s">
        <v>96</v>
      </c>
      <c r="D489" s="3" t="s">
        <v>461</v>
      </c>
      <c r="E489" s="5">
        <f>180*(100%+15%)</f>
        <v>206.99999999999997</v>
      </c>
    </row>
    <row r="490" spans="1:5" ht="25.5">
      <c r="A490" s="3">
        <v>150016</v>
      </c>
      <c r="B490" s="17" t="s">
        <v>83</v>
      </c>
      <c r="C490" s="17" t="s">
        <v>84</v>
      </c>
      <c r="D490" s="3" t="s">
        <v>461</v>
      </c>
      <c r="E490" s="5">
        <f>840*(100%+15%)</f>
        <v>965.9999999999999</v>
      </c>
    </row>
    <row r="491" spans="1:5" ht="25.5">
      <c r="A491" s="7">
        <v>150017</v>
      </c>
      <c r="B491" s="17" t="s">
        <v>198</v>
      </c>
      <c r="C491" s="17" t="s">
        <v>199</v>
      </c>
      <c r="D491" s="3" t="s">
        <v>267</v>
      </c>
      <c r="E491" s="5">
        <f>180*(100%+15%)</f>
        <v>206.99999999999997</v>
      </c>
    </row>
    <row r="492" spans="1:5" ht="38.25">
      <c r="A492" s="3">
        <v>150018</v>
      </c>
      <c r="B492" s="17" t="s">
        <v>76</v>
      </c>
      <c r="C492" s="17" t="s">
        <v>1165</v>
      </c>
      <c r="D492" s="3" t="s">
        <v>461</v>
      </c>
      <c r="E492" s="5">
        <f>660*(100%+15%)</f>
        <v>758.9999999999999</v>
      </c>
    </row>
    <row r="493" spans="1:5" ht="25.5">
      <c r="A493" s="7">
        <v>150019</v>
      </c>
      <c r="B493" s="17" t="s">
        <v>66</v>
      </c>
      <c r="C493" s="17" t="s">
        <v>67</v>
      </c>
      <c r="D493" s="3" t="s">
        <v>461</v>
      </c>
      <c r="E493" s="5">
        <f>540*(100%+15%)</f>
        <v>621</v>
      </c>
    </row>
    <row r="494" spans="1:5" ht="12.75">
      <c r="A494" s="3">
        <v>150020</v>
      </c>
      <c r="B494" s="17" t="s">
        <v>196</v>
      </c>
      <c r="C494" s="17" t="s">
        <v>197</v>
      </c>
      <c r="D494" s="3" t="s">
        <v>267</v>
      </c>
      <c r="E494" s="5">
        <f>420*(100%+15%)</f>
        <v>482.99999999999994</v>
      </c>
    </row>
    <row r="495" spans="1:5" ht="25.5">
      <c r="A495" s="7">
        <v>150021</v>
      </c>
      <c r="B495" s="17" t="s">
        <v>74</v>
      </c>
      <c r="C495" s="17" t="s">
        <v>75</v>
      </c>
      <c r="D495" s="3" t="s">
        <v>461</v>
      </c>
      <c r="E495" s="5">
        <f>660*(100%+15%)</f>
        <v>758.9999999999999</v>
      </c>
    </row>
    <row r="496" spans="1:5" ht="25.5">
      <c r="A496" s="3">
        <v>150022</v>
      </c>
      <c r="B496" s="17" t="s">
        <v>72</v>
      </c>
      <c r="C496" s="17" t="s">
        <v>73</v>
      </c>
      <c r="D496" s="3" t="s">
        <v>461</v>
      </c>
      <c r="E496" s="5">
        <f>660*(100%+15%)</f>
        <v>758.9999999999999</v>
      </c>
    </row>
    <row r="497" spans="1:5" ht="12.75">
      <c r="A497" s="3">
        <v>150023</v>
      </c>
      <c r="B497" s="17" t="s">
        <v>194</v>
      </c>
      <c r="C497" s="17" t="s">
        <v>195</v>
      </c>
      <c r="D497" s="3" t="s">
        <v>267</v>
      </c>
      <c r="E497" s="5">
        <f>660*(100%+15%)</f>
        <v>758.9999999999999</v>
      </c>
    </row>
    <row r="498" spans="1:5" ht="12.75">
      <c r="A498" s="3">
        <v>150024</v>
      </c>
      <c r="B498" s="17" t="s">
        <v>192</v>
      </c>
      <c r="C498" s="17" t="s">
        <v>193</v>
      </c>
      <c r="D498" s="3" t="s">
        <v>267</v>
      </c>
      <c r="E498" s="5">
        <f>660*(100%+15%)</f>
        <v>758.9999999999999</v>
      </c>
    </row>
    <row r="499" spans="1:5" ht="12.75">
      <c r="A499" s="3">
        <v>150025</v>
      </c>
      <c r="B499" s="17" t="s">
        <v>208</v>
      </c>
      <c r="C499" s="17" t="s">
        <v>209</v>
      </c>
      <c r="D499" s="3" t="s">
        <v>267</v>
      </c>
      <c r="E499" s="5">
        <f>840*(100%+15%)</f>
        <v>965.9999999999999</v>
      </c>
    </row>
    <row r="500" spans="1:5" ht="12.75">
      <c r="A500" s="3">
        <v>150026</v>
      </c>
      <c r="B500" s="17" t="s">
        <v>68</v>
      </c>
      <c r="C500" s="17" t="s">
        <v>69</v>
      </c>
      <c r="D500" s="3" t="s">
        <v>461</v>
      </c>
      <c r="E500" s="5">
        <f>3000*(100%+15%)</f>
        <v>3449.9999999999995</v>
      </c>
    </row>
    <row r="501" spans="1:5" ht="12.75">
      <c r="A501" s="3">
        <v>150027</v>
      </c>
      <c r="B501" s="17" t="s">
        <v>206</v>
      </c>
      <c r="C501" s="17" t="s">
        <v>207</v>
      </c>
      <c r="D501" s="3" t="s">
        <v>267</v>
      </c>
      <c r="E501" s="5">
        <f>3960*(100%+15%)</f>
        <v>4554</v>
      </c>
    </row>
    <row r="502" spans="1:5" ht="12.75">
      <c r="A502" s="3">
        <v>150028</v>
      </c>
      <c r="B502" s="17" t="s">
        <v>1166</v>
      </c>
      <c r="C502" s="17" t="s">
        <v>1156</v>
      </c>
      <c r="D502" s="3" t="s">
        <v>267</v>
      </c>
      <c r="E502" s="5">
        <f>19800*(100%+15%)</f>
        <v>22770</v>
      </c>
    </row>
    <row r="503" spans="1:5" ht="12.75">
      <c r="A503" s="3">
        <v>150029</v>
      </c>
      <c r="B503" s="17" t="s">
        <v>79</v>
      </c>
      <c r="C503" s="17" t="s">
        <v>80</v>
      </c>
      <c r="D503" s="3" t="s">
        <v>461</v>
      </c>
      <c r="E503" s="5">
        <f>1320*(100%+15%)</f>
        <v>1517.9999999999998</v>
      </c>
    </row>
    <row r="504" spans="1:5" ht="38.25">
      <c r="A504" s="3">
        <v>150030</v>
      </c>
      <c r="B504" s="17" t="s">
        <v>1167</v>
      </c>
      <c r="C504" s="17" t="s">
        <v>1160</v>
      </c>
      <c r="D504" s="3" t="s">
        <v>267</v>
      </c>
      <c r="E504" s="5">
        <f>39600*(100%+15%)</f>
        <v>45540</v>
      </c>
    </row>
    <row r="505" spans="1:5" ht="12.75">
      <c r="A505" s="3">
        <v>150031</v>
      </c>
      <c r="B505" s="17" t="s">
        <v>81</v>
      </c>
      <c r="C505" s="17" t="s">
        <v>82</v>
      </c>
      <c r="D505" s="3" t="s">
        <v>461</v>
      </c>
      <c r="E505" s="5">
        <f>1080*(100%+15%)</f>
        <v>1242</v>
      </c>
    </row>
    <row r="506" spans="1:5" ht="25.5">
      <c r="A506" s="3">
        <v>150032</v>
      </c>
      <c r="B506" s="17" t="s">
        <v>1168</v>
      </c>
      <c r="C506" s="17" t="s">
        <v>1157</v>
      </c>
      <c r="D506" s="3" t="s">
        <v>267</v>
      </c>
      <c r="E506" s="5">
        <f>19800*(100%+15%)</f>
        <v>22770</v>
      </c>
    </row>
    <row r="507" spans="1:5" ht="25.5">
      <c r="A507" s="3">
        <v>150033</v>
      </c>
      <c r="B507" s="17" t="s">
        <v>1169</v>
      </c>
      <c r="C507" s="17" t="s">
        <v>1157</v>
      </c>
      <c r="D507" s="3" t="s">
        <v>1158</v>
      </c>
      <c r="E507" s="5">
        <f>33000*(100%+15%)</f>
        <v>37950</v>
      </c>
    </row>
    <row r="508" spans="1:5" ht="25.5">
      <c r="A508" s="3">
        <v>150034</v>
      </c>
      <c r="B508" s="17" t="s">
        <v>87</v>
      </c>
      <c r="C508" s="17" t="s">
        <v>88</v>
      </c>
      <c r="D508" s="3" t="s">
        <v>461</v>
      </c>
      <c r="E508" s="5">
        <f>1200*(100%+15%)</f>
        <v>1380</v>
      </c>
    </row>
    <row r="509" spans="1:5" ht="12.75">
      <c r="A509" s="3">
        <v>150035</v>
      </c>
      <c r="B509" s="17" t="s">
        <v>85</v>
      </c>
      <c r="C509" s="17" t="s">
        <v>86</v>
      </c>
      <c r="D509" s="3" t="s">
        <v>461</v>
      </c>
      <c r="E509" s="5">
        <f>360*(100%+15%)</f>
        <v>413.99999999999994</v>
      </c>
    </row>
    <row r="510" spans="1:5" ht="12.75">
      <c r="A510" s="3">
        <v>150036</v>
      </c>
      <c r="B510" s="17" t="s">
        <v>89</v>
      </c>
      <c r="C510" s="17" t="s">
        <v>90</v>
      </c>
      <c r="D510" s="3" t="s">
        <v>461</v>
      </c>
      <c r="E510" s="5">
        <f>660*(100%+15%)</f>
        <v>758.9999999999999</v>
      </c>
    </row>
    <row r="511" spans="1:5" ht="12.75">
      <c r="A511" s="3">
        <v>150037</v>
      </c>
      <c r="B511" s="17" t="s">
        <v>70</v>
      </c>
      <c r="C511" s="17" t="s">
        <v>71</v>
      </c>
      <c r="D511" s="3" t="s">
        <v>461</v>
      </c>
      <c r="E511" s="5">
        <f>240*(100%+15%)</f>
        <v>276</v>
      </c>
    </row>
    <row r="512" spans="1:5" ht="38.25">
      <c r="A512" s="3">
        <v>150038</v>
      </c>
      <c r="B512" s="17" t="s">
        <v>1148</v>
      </c>
      <c r="C512" s="17" t="s">
        <v>1175</v>
      </c>
      <c r="D512" s="3" t="s">
        <v>267</v>
      </c>
      <c r="E512" s="5">
        <f>13200*(100%+15%)</f>
        <v>15179.999999999998</v>
      </c>
    </row>
    <row r="513" spans="1:5" ht="38.25">
      <c r="A513" s="3">
        <v>150039</v>
      </c>
      <c r="B513" s="17" t="s">
        <v>1154</v>
      </c>
      <c r="C513" s="17" t="s">
        <v>1176</v>
      </c>
      <c r="D513" s="3" t="s">
        <v>267</v>
      </c>
      <c r="E513" s="5">
        <f>19800*(100%+15%)</f>
        <v>22770</v>
      </c>
    </row>
    <row r="514" spans="1:5" ht="38.25">
      <c r="A514" s="3">
        <v>150040</v>
      </c>
      <c r="B514" s="17" t="s">
        <v>1149</v>
      </c>
      <c r="C514" s="17" t="s">
        <v>1177</v>
      </c>
      <c r="D514" s="3" t="s">
        <v>267</v>
      </c>
      <c r="E514" s="5">
        <f>9240*(100%+15%)</f>
        <v>10626</v>
      </c>
    </row>
    <row r="515" spans="1:5" ht="38.25">
      <c r="A515" s="3">
        <v>150041</v>
      </c>
      <c r="B515" s="17" t="s">
        <v>1150</v>
      </c>
      <c r="C515" s="17" t="s">
        <v>1178</v>
      </c>
      <c r="D515" s="3" t="s">
        <v>267</v>
      </c>
      <c r="E515" s="5">
        <f>13200*(100%+15%)</f>
        <v>15179.999999999998</v>
      </c>
    </row>
    <row r="516" spans="1:5" ht="12.75">
      <c r="A516" s="3">
        <v>150042</v>
      </c>
      <c r="B516" s="17" t="s">
        <v>91</v>
      </c>
      <c r="C516" s="17" t="s">
        <v>92</v>
      </c>
      <c r="D516" s="3" t="s">
        <v>461</v>
      </c>
      <c r="E516" s="5">
        <f>1320*(100%+15%)</f>
        <v>1517.9999999999998</v>
      </c>
    </row>
    <row r="517" spans="1:5" ht="12.75">
      <c r="A517" s="3">
        <v>150043</v>
      </c>
      <c r="B517" s="17" t="s">
        <v>188</v>
      </c>
      <c r="C517" s="17" t="s">
        <v>189</v>
      </c>
      <c r="D517" s="3" t="s">
        <v>267</v>
      </c>
      <c r="E517" s="5">
        <f>660*(100%+15%)</f>
        <v>758.9999999999999</v>
      </c>
    </row>
    <row r="518" spans="1:5" ht="25.5">
      <c r="A518" s="3">
        <v>150044</v>
      </c>
      <c r="B518" s="17" t="s">
        <v>200</v>
      </c>
      <c r="C518" s="17" t="s">
        <v>201</v>
      </c>
      <c r="D518" s="3" t="s">
        <v>267</v>
      </c>
      <c r="E518" s="5">
        <f>1320*(100%+15%)</f>
        <v>1517.9999999999998</v>
      </c>
    </row>
    <row r="519" spans="1:5" ht="38.25">
      <c r="A519" s="3">
        <v>150045</v>
      </c>
      <c r="B519" s="17" t="s">
        <v>210</v>
      </c>
      <c r="C519" s="17" t="s">
        <v>211</v>
      </c>
      <c r="D519" s="3" t="s">
        <v>212</v>
      </c>
      <c r="E519" s="5">
        <f>4440*(100%+15%)</f>
        <v>5106</v>
      </c>
    </row>
    <row r="520" spans="1:5" ht="38.25">
      <c r="A520" s="3">
        <v>150046</v>
      </c>
      <c r="B520" s="17" t="s">
        <v>190</v>
      </c>
      <c r="C520" s="17" t="s">
        <v>191</v>
      </c>
      <c r="D520" s="3" t="s">
        <v>267</v>
      </c>
      <c r="E520" s="5">
        <f>600*(100%+15%)</f>
        <v>690</v>
      </c>
    </row>
    <row r="521" spans="1:5" ht="38.25">
      <c r="A521" s="3">
        <v>150047</v>
      </c>
      <c r="B521" s="101" t="s">
        <v>1174</v>
      </c>
      <c r="C521" s="17" t="s">
        <v>1179</v>
      </c>
      <c r="D521" s="3" t="s">
        <v>267</v>
      </c>
      <c r="E521" s="5">
        <f>10560*(100%+15%)</f>
        <v>12143.999999999998</v>
      </c>
    </row>
    <row r="522" spans="1:5" ht="12.75">
      <c r="A522" s="3">
        <v>150048</v>
      </c>
      <c r="B522" s="17" t="s">
        <v>1151</v>
      </c>
      <c r="C522" s="17" t="s">
        <v>1152</v>
      </c>
      <c r="D522" s="3" t="s">
        <v>267</v>
      </c>
      <c r="E522" s="5">
        <f>19800*(100%+15%)</f>
        <v>22770</v>
      </c>
    </row>
    <row r="523" spans="1:5" ht="38.25">
      <c r="A523" s="3">
        <v>150049</v>
      </c>
      <c r="B523" s="17" t="s">
        <v>1153</v>
      </c>
      <c r="C523" s="17" t="s">
        <v>1180</v>
      </c>
      <c r="D523" s="3" t="s">
        <v>267</v>
      </c>
      <c r="E523" s="5">
        <f>13200*(100%+15%)</f>
        <v>15179.999999999998</v>
      </c>
    </row>
    <row r="524" spans="1:5" ht="12.75">
      <c r="A524" s="3">
        <v>150050</v>
      </c>
      <c r="B524" s="101" t="s">
        <v>1173</v>
      </c>
      <c r="C524" s="17" t="s">
        <v>1155</v>
      </c>
      <c r="D524" s="3" t="s">
        <v>267</v>
      </c>
      <c r="E524" s="5">
        <f>16500*(100%+15%)</f>
        <v>18975</v>
      </c>
    </row>
    <row r="525" spans="1:5" ht="38.25">
      <c r="A525" s="3">
        <v>150051</v>
      </c>
      <c r="B525" s="101" t="s">
        <v>1172</v>
      </c>
      <c r="C525" s="17" t="s">
        <v>1181</v>
      </c>
      <c r="D525" s="3" t="s">
        <v>267</v>
      </c>
      <c r="E525" s="5">
        <f>6600*(100%+15%)</f>
        <v>7589.999999999999</v>
      </c>
    </row>
    <row r="526" spans="1:5" ht="25.5">
      <c r="A526" s="3">
        <v>150052</v>
      </c>
      <c r="B526" s="101" t="s">
        <v>1171</v>
      </c>
      <c r="C526" s="17" t="s">
        <v>1159</v>
      </c>
      <c r="D526" s="3" t="s">
        <v>267</v>
      </c>
      <c r="E526" s="5">
        <f>6600*(100%+15%)</f>
        <v>7589.999999999999</v>
      </c>
    </row>
    <row r="527" spans="1:5" ht="25.5">
      <c r="A527" s="3">
        <v>150053</v>
      </c>
      <c r="B527" s="17" t="s">
        <v>1041</v>
      </c>
      <c r="C527" s="17" t="s">
        <v>1161</v>
      </c>
      <c r="D527" s="3" t="s">
        <v>267</v>
      </c>
      <c r="E527" s="5">
        <f>13200*(100%+15%)</f>
        <v>15179.999999999998</v>
      </c>
    </row>
    <row r="528" spans="1:5" ht="12.75">
      <c r="A528" s="3">
        <v>150054</v>
      </c>
      <c r="B528" s="101" t="s">
        <v>1170</v>
      </c>
      <c r="C528" s="17" t="s">
        <v>1162</v>
      </c>
      <c r="D528" s="3" t="s">
        <v>267</v>
      </c>
      <c r="E528" s="5">
        <f>24000*(100%+15%)</f>
        <v>27599.999999999996</v>
      </c>
    </row>
    <row r="529" spans="1:5" ht="12.75">
      <c r="A529" s="3">
        <v>150055</v>
      </c>
      <c r="B529" s="17" t="s">
        <v>1163</v>
      </c>
      <c r="C529" s="17" t="s">
        <v>1164</v>
      </c>
      <c r="D529" s="3" t="s">
        <v>267</v>
      </c>
      <c r="E529" s="5">
        <f>960*(100%+15%)</f>
        <v>1104</v>
      </c>
    </row>
    <row r="530" spans="1:5" ht="25.5">
      <c r="A530" s="3">
        <v>150056</v>
      </c>
      <c r="B530" s="17" t="s">
        <v>1612</v>
      </c>
      <c r="C530" s="17" t="s">
        <v>1613</v>
      </c>
      <c r="D530" s="3" t="s">
        <v>267</v>
      </c>
      <c r="E530" s="5">
        <f>7920*(100%+15%)</f>
        <v>9108</v>
      </c>
    </row>
    <row r="531" spans="1:5" ht="12.75">
      <c r="A531" s="237" t="s">
        <v>97</v>
      </c>
      <c r="B531" s="237"/>
      <c r="C531" s="237"/>
      <c r="D531" s="237"/>
      <c r="E531" s="237"/>
    </row>
    <row r="532" spans="1:5" ht="25.5">
      <c r="A532" s="3">
        <v>100011</v>
      </c>
      <c r="B532" s="17" t="s">
        <v>100</v>
      </c>
      <c r="C532" s="17" t="s">
        <v>101</v>
      </c>
      <c r="D532" s="3" t="s">
        <v>461</v>
      </c>
      <c r="E532" s="5">
        <f>13920*(100%+15%)</f>
        <v>16007.999999999998</v>
      </c>
    </row>
    <row r="533" spans="1:5" ht="12.75">
      <c r="A533" s="3">
        <v>100012</v>
      </c>
      <c r="B533" s="17" t="s">
        <v>102</v>
      </c>
      <c r="C533" s="17" t="s">
        <v>1188</v>
      </c>
      <c r="D533" s="3" t="s">
        <v>461</v>
      </c>
      <c r="E533" s="5">
        <f>350*(100%+15%)</f>
        <v>402.49999999999994</v>
      </c>
    </row>
    <row r="534" spans="1:5" ht="38.25">
      <c r="A534" s="3">
        <v>100013</v>
      </c>
      <c r="B534" s="17" t="s">
        <v>657</v>
      </c>
      <c r="C534" s="221" t="s">
        <v>658</v>
      </c>
      <c r="D534" s="3" t="s">
        <v>461</v>
      </c>
      <c r="E534" s="5">
        <f>5000*(100%+15%)</f>
        <v>5750</v>
      </c>
    </row>
    <row r="535" spans="1:5" ht="12.75">
      <c r="A535" s="3">
        <v>100014</v>
      </c>
      <c r="B535" s="17" t="s">
        <v>660</v>
      </c>
      <c r="C535" s="19" t="s">
        <v>659</v>
      </c>
      <c r="D535" s="3" t="s">
        <v>461</v>
      </c>
      <c r="E535" s="5">
        <f>3300*(100%+15%)</f>
        <v>3794.9999999999995</v>
      </c>
    </row>
    <row r="536" spans="1:5" ht="12.75">
      <c r="A536" s="3">
        <v>100015</v>
      </c>
      <c r="B536" s="17" t="s">
        <v>661</v>
      </c>
      <c r="C536" s="17" t="s">
        <v>104</v>
      </c>
      <c r="D536" s="3" t="s">
        <v>461</v>
      </c>
      <c r="E536" s="5">
        <f>1700*(100%+15%)</f>
        <v>1954.9999999999998</v>
      </c>
    </row>
    <row r="537" spans="1:5" ht="12.75">
      <c r="A537" s="3">
        <v>100016</v>
      </c>
      <c r="B537" s="17" t="s">
        <v>106</v>
      </c>
      <c r="C537" s="17" t="s">
        <v>107</v>
      </c>
      <c r="D537" s="3" t="s">
        <v>461</v>
      </c>
      <c r="E537" s="5">
        <f>2640*(100%+15%)</f>
        <v>3035.9999999999995</v>
      </c>
    </row>
    <row r="538" spans="1:5" ht="25.5">
      <c r="A538" s="3">
        <v>100017</v>
      </c>
      <c r="B538" s="17" t="s">
        <v>108</v>
      </c>
      <c r="C538" s="17" t="s">
        <v>109</v>
      </c>
      <c r="D538" s="3" t="s">
        <v>461</v>
      </c>
      <c r="E538" s="5">
        <f>1320*(100%+15%)</f>
        <v>1517.9999999999998</v>
      </c>
    </row>
    <row r="539" spans="1:5" ht="25.5">
      <c r="A539" s="3">
        <v>100018</v>
      </c>
      <c r="B539" s="17" t="s">
        <v>110</v>
      </c>
      <c r="C539" s="17" t="s">
        <v>1190</v>
      </c>
      <c r="D539" s="3" t="s">
        <v>461</v>
      </c>
      <c r="E539" s="5">
        <f>2400*(100%+15%)</f>
        <v>2760</v>
      </c>
    </row>
    <row r="540" spans="1:5" ht="12.75">
      <c r="A540" s="3">
        <v>100019</v>
      </c>
      <c r="B540" s="17" t="s">
        <v>112</v>
      </c>
      <c r="C540" s="17" t="s">
        <v>1182</v>
      </c>
      <c r="D540" s="3" t="s">
        <v>461</v>
      </c>
      <c r="E540" s="5">
        <f>2040*(100%+15%)</f>
        <v>2346</v>
      </c>
    </row>
    <row r="541" spans="1:5" ht="25.5">
      <c r="A541" s="3">
        <v>100020</v>
      </c>
      <c r="B541" s="17" t="s">
        <v>122</v>
      </c>
      <c r="C541" s="17" t="s">
        <v>662</v>
      </c>
      <c r="D541" s="3" t="s">
        <v>461</v>
      </c>
      <c r="E541" s="5">
        <f>1320*(100%+15%)</f>
        <v>1517.9999999999998</v>
      </c>
    </row>
    <row r="542" spans="1:5" ht="38.25">
      <c r="A542" s="3">
        <v>100021</v>
      </c>
      <c r="B542" s="17" t="s">
        <v>125</v>
      </c>
      <c r="C542" s="17" t="s">
        <v>1184</v>
      </c>
      <c r="D542" s="3" t="s">
        <v>461</v>
      </c>
      <c r="E542" s="5">
        <f>4680*(100%+15%)</f>
        <v>5382</v>
      </c>
    </row>
    <row r="543" spans="1:5" ht="38.25">
      <c r="A543" s="3">
        <v>100022</v>
      </c>
      <c r="B543" s="17" t="s">
        <v>1185</v>
      </c>
      <c r="C543" s="17" t="s">
        <v>1183</v>
      </c>
      <c r="D543" s="3" t="s">
        <v>461</v>
      </c>
      <c r="E543" s="5">
        <f>5040*(100%+15%)</f>
        <v>5796</v>
      </c>
    </row>
    <row r="544" spans="1:5" ht="25.5">
      <c r="A544" s="3">
        <v>100023</v>
      </c>
      <c r="B544" s="17" t="s">
        <v>672</v>
      </c>
      <c r="C544" s="17" t="s">
        <v>105</v>
      </c>
      <c r="D544" s="3" t="s">
        <v>461</v>
      </c>
      <c r="E544" s="5">
        <f>1320*(100%+15%)</f>
        <v>1517.9999999999998</v>
      </c>
    </row>
    <row r="545" spans="1:5" ht="25.5">
      <c r="A545" s="3">
        <v>100024</v>
      </c>
      <c r="B545" s="17" t="s">
        <v>664</v>
      </c>
      <c r="C545" s="17" t="s">
        <v>1186</v>
      </c>
      <c r="D545" s="3" t="s">
        <v>461</v>
      </c>
      <c r="E545" s="5">
        <f>4680*(100%+15%)</f>
        <v>5382</v>
      </c>
    </row>
    <row r="546" spans="1:5" ht="25.5">
      <c r="A546" s="3">
        <v>100025</v>
      </c>
      <c r="B546" s="17" t="s">
        <v>663</v>
      </c>
      <c r="C546" s="17" t="s">
        <v>121</v>
      </c>
      <c r="D546" s="3" t="s">
        <v>461</v>
      </c>
      <c r="E546" s="5">
        <f>4200*(100%+15%)</f>
        <v>4830</v>
      </c>
    </row>
    <row r="547" spans="1:5" ht="51">
      <c r="A547" s="3">
        <v>100026</v>
      </c>
      <c r="B547" s="17" t="s">
        <v>113</v>
      </c>
      <c r="C547" s="17" t="s">
        <v>114</v>
      </c>
      <c r="D547" s="3" t="s">
        <v>461</v>
      </c>
      <c r="E547" s="5">
        <f>1920*(100%+15%)</f>
        <v>2208</v>
      </c>
    </row>
    <row r="548" spans="1:5" ht="38.25">
      <c r="A548" s="3">
        <v>100027</v>
      </c>
      <c r="B548" s="17" t="s">
        <v>115</v>
      </c>
      <c r="C548" s="17" t="s">
        <v>116</v>
      </c>
      <c r="D548" s="3" t="s">
        <v>461</v>
      </c>
      <c r="E548" s="5">
        <f>2640*(100%+15%)</f>
        <v>3035.9999999999995</v>
      </c>
    </row>
    <row r="549" spans="1:5" ht="38.25">
      <c r="A549" s="3">
        <v>100028</v>
      </c>
      <c r="B549" s="17" t="s">
        <v>117</v>
      </c>
      <c r="C549" s="17" t="s">
        <v>118</v>
      </c>
      <c r="D549" s="3" t="s">
        <v>461</v>
      </c>
      <c r="E549" s="5">
        <f>3600*(100%+15%)</f>
        <v>4140</v>
      </c>
    </row>
    <row r="550" spans="1:5" ht="38.25">
      <c r="A550" s="3">
        <v>100029</v>
      </c>
      <c r="B550" s="17" t="s">
        <v>119</v>
      </c>
      <c r="C550" s="17" t="s">
        <v>120</v>
      </c>
      <c r="D550" s="3" t="s">
        <v>461</v>
      </c>
      <c r="E550" s="5">
        <f>3960*(100%+15%)</f>
        <v>4554</v>
      </c>
    </row>
    <row r="551" spans="1:5" ht="12.75">
      <c r="A551" s="3">
        <v>100030</v>
      </c>
      <c r="B551" s="17" t="s">
        <v>123</v>
      </c>
      <c r="C551" s="17" t="s">
        <v>124</v>
      </c>
      <c r="D551" s="3" t="s">
        <v>461</v>
      </c>
      <c r="E551" s="5">
        <f>660*(100%+15%)</f>
        <v>758.9999999999999</v>
      </c>
    </row>
    <row r="552" spans="1:5" ht="12.75">
      <c r="A552" s="3">
        <v>100031</v>
      </c>
      <c r="B552" s="17" t="s">
        <v>126</v>
      </c>
      <c r="C552" s="17" t="s">
        <v>127</v>
      </c>
      <c r="D552" s="3" t="s">
        <v>461</v>
      </c>
      <c r="E552" s="5">
        <f>2040*(100%+15%)</f>
        <v>2346</v>
      </c>
    </row>
    <row r="553" spans="1:5" ht="12.75">
      <c r="A553" s="3">
        <v>100032</v>
      </c>
      <c r="B553" s="17" t="s">
        <v>103</v>
      </c>
      <c r="C553" s="17" t="s">
        <v>1189</v>
      </c>
      <c r="D553" s="3" t="s">
        <v>461</v>
      </c>
      <c r="E553" s="5">
        <f>3300*(100%+15%)</f>
        <v>3794.9999999999995</v>
      </c>
    </row>
    <row r="554" spans="1:5" ht="25.5">
      <c r="A554" s="3">
        <v>100033</v>
      </c>
      <c r="B554" s="17" t="s">
        <v>111</v>
      </c>
      <c r="C554" s="17" t="s">
        <v>1187</v>
      </c>
      <c r="D554" s="3" t="s">
        <v>461</v>
      </c>
      <c r="E554" s="5">
        <f>2040*(100%+15%)</f>
        <v>2346</v>
      </c>
    </row>
    <row r="555" spans="1:5" ht="12.75">
      <c r="A555" s="3">
        <v>100034</v>
      </c>
      <c r="B555" s="17" t="s">
        <v>98</v>
      </c>
      <c r="C555" s="17" t="s">
        <v>99</v>
      </c>
      <c r="D555" s="3" t="s">
        <v>461</v>
      </c>
      <c r="E555" s="5">
        <f>2640*(100%+15%)</f>
        <v>3035.9999999999995</v>
      </c>
    </row>
    <row r="556" spans="1:5" ht="12.75">
      <c r="A556" s="3">
        <v>100035</v>
      </c>
      <c r="B556" s="101" t="s">
        <v>1300</v>
      </c>
      <c r="C556" s="17" t="s">
        <v>1302</v>
      </c>
      <c r="D556" s="3" t="s">
        <v>461</v>
      </c>
      <c r="E556" s="5">
        <f>45000*(100%+15%)</f>
        <v>51749.99999999999</v>
      </c>
    </row>
    <row r="557" spans="1:5" ht="12.75">
      <c r="A557" s="3">
        <v>100036</v>
      </c>
      <c r="B557" s="101" t="s">
        <v>1299</v>
      </c>
      <c r="C557" s="17" t="s">
        <v>1944</v>
      </c>
      <c r="D557" s="3" t="s">
        <v>461</v>
      </c>
      <c r="E557" s="5">
        <f>60000*(100%+15%)</f>
        <v>69000</v>
      </c>
    </row>
    <row r="558" spans="1:5" ht="12.75">
      <c r="A558" s="3">
        <v>100037</v>
      </c>
      <c r="B558" s="101" t="s">
        <v>1943</v>
      </c>
      <c r="C558" s="17" t="s">
        <v>1301</v>
      </c>
      <c r="D558" s="3" t="s">
        <v>461</v>
      </c>
      <c r="E558" s="5">
        <f>75000*(100%+15%)</f>
        <v>86250</v>
      </c>
    </row>
    <row r="559" spans="1:5" ht="12.75">
      <c r="A559" s="29">
        <v>100038</v>
      </c>
      <c r="B559" s="101" t="s">
        <v>1955</v>
      </c>
      <c r="C559" s="101" t="s">
        <v>1954</v>
      </c>
      <c r="D559" s="3" t="s">
        <v>461</v>
      </c>
      <c r="E559" s="5">
        <f>13200*(100%+15%)</f>
        <v>15179.999999999998</v>
      </c>
    </row>
    <row r="560" spans="1:5" ht="51">
      <c r="A560" s="29">
        <v>100039</v>
      </c>
      <c r="B560" s="17" t="s">
        <v>1956</v>
      </c>
      <c r="C560" s="138" t="s">
        <v>1946</v>
      </c>
      <c r="D560" s="3" t="s">
        <v>461</v>
      </c>
      <c r="E560" s="5">
        <f>22440*(100%+15%)</f>
        <v>25805.999999999996</v>
      </c>
    </row>
    <row r="561" spans="1:5" ht="12.75">
      <c r="A561" s="29">
        <v>100040</v>
      </c>
      <c r="B561" s="101" t="s">
        <v>1957</v>
      </c>
      <c r="C561" s="101" t="s">
        <v>1945</v>
      </c>
      <c r="D561" s="3" t="s">
        <v>461</v>
      </c>
      <c r="E561" s="5">
        <f>25080*(100%+15%)</f>
        <v>28841.999999999996</v>
      </c>
    </row>
    <row r="562" spans="1:5" ht="38.25">
      <c r="A562" s="29">
        <v>100041</v>
      </c>
      <c r="B562" s="101" t="s">
        <v>1958</v>
      </c>
      <c r="C562" s="138" t="s">
        <v>1947</v>
      </c>
      <c r="D562" s="3" t="s">
        <v>461</v>
      </c>
      <c r="E562" s="5">
        <f>26400*(100%+15%)</f>
        <v>30359.999999999996</v>
      </c>
    </row>
    <row r="563" spans="1:5" ht="38.25">
      <c r="A563" s="29">
        <v>100042</v>
      </c>
      <c r="B563" s="101" t="s">
        <v>1960</v>
      </c>
      <c r="C563" s="138" t="s">
        <v>1948</v>
      </c>
      <c r="D563" s="3" t="s">
        <v>461</v>
      </c>
      <c r="E563" s="5">
        <f>26400*(100%+15%)</f>
        <v>30359.999999999996</v>
      </c>
    </row>
    <row r="564" spans="1:5" ht="25.5">
      <c r="A564" s="29">
        <v>100043</v>
      </c>
      <c r="B564" s="101" t="s">
        <v>1959</v>
      </c>
      <c r="C564" s="138" t="s">
        <v>1949</v>
      </c>
      <c r="D564" s="3" t="s">
        <v>461</v>
      </c>
      <c r="E564" s="5">
        <f>26400*(100%+15%)</f>
        <v>30359.999999999996</v>
      </c>
    </row>
    <row r="565" spans="1:5" ht="25.5">
      <c r="A565" s="29">
        <v>100044</v>
      </c>
      <c r="B565" s="101" t="s">
        <v>1961</v>
      </c>
      <c r="C565" s="138" t="s">
        <v>1950</v>
      </c>
      <c r="D565" s="3" t="s">
        <v>461</v>
      </c>
      <c r="E565" s="5">
        <f>29040*(100%+15%)</f>
        <v>33396</v>
      </c>
    </row>
    <row r="566" spans="1:5" ht="12.75">
      <c r="A566" s="250" t="s">
        <v>1951</v>
      </c>
      <c r="B566" s="250"/>
      <c r="C566" s="250"/>
      <c r="D566" s="250"/>
      <c r="E566" s="250"/>
    </row>
    <row r="567" spans="1:5" ht="12.75">
      <c r="A567" s="29">
        <v>100045</v>
      </c>
      <c r="B567" s="101" t="s">
        <v>1299</v>
      </c>
      <c r="C567" s="101" t="s">
        <v>1962</v>
      </c>
      <c r="D567" s="3" t="s">
        <v>461</v>
      </c>
      <c r="E567" s="5">
        <f>19800*(100%+15%)</f>
        <v>22770</v>
      </c>
    </row>
    <row r="568" spans="1:5" ht="12.75">
      <c r="A568" s="29">
        <v>100046</v>
      </c>
      <c r="B568" s="101" t="s">
        <v>1964</v>
      </c>
      <c r="C568" s="101" t="s">
        <v>1952</v>
      </c>
      <c r="D568" s="3" t="s">
        <v>461</v>
      </c>
      <c r="E568" s="5">
        <f>10560*(100%+15%)</f>
        <v>12143.999999999998</v>
      </c>
    </row>
    <row r="569" spans="1:5" ht="12.75">
      <c r="A569" s="29">
        <v>100047</v>
      </c>
      <c r="B569" s="101" t="s">
        <v>1907</v>
      </c>
      <c r="C569" s="101" t="s">
        <v>1953</v>
      </c>
      <c r="D569" s="9" t="s">
        <v>489</v>
      </c>
      <c r="E569" s="5">
        <f>6600*(100%+15%)</f>
        <v>7589.999999999999</v>
      </c>
    </row>
    <row r="570" spans="1:5" ht="12.75">
      <c r="A570" s="29">
        <v>100048</v>
      </c>
      <c r="B570" s="101" t="s">
        <v>1965</v>
      </c>
      <c r="C570" s="101" t="s">
        <v>1963</v>
      </c>
      <c r="D570" s="9" t="s">
        <v>489</v>
      </c>
      <c r="E570" s="5">
        <f>19800*(100%+15%)</f>
        <v>22770</v>
      </c>
    </row>
    <row r="571" spans="1:5" ht="25.5">
      <c r="A571" s="29">
        <v>100049</v>
      </c>
      <c r="B571" s="229" t="s">
        <v>2048</v>
      </c>
      <c r="C571" s="138" t="s">
        <v>2045</v>
      </c>
      <c r="D571" s="9" t="s">
        <v>489</v>
      </c>
      <c r="E571" s="5">
        <v>41500</v>
      </c>
    </row>
    <row r="572" spans="1:5" ht="12.75">
      <c r="A572" s="237" t="s">
        <v>128</v>
      </c>
      <c r="B572" s="237"/>
      <c r="C572" s="237"/>
      <c r="D572" s="237"/>
      <c r="E572" s="237"/>
    </row>
    <row r="573" spans="1:5" ht="12.75">
      <c r="A573" s="3">
        <v>270011</v>
      </c>
      <c r="B573" s="17" t="s">
        <v>131</v>
      </c>
      <c r="C573" s="17" t="s">
        <v>132</v>
      </c>
      <c r="D573" s="3" t="s">
        <v>265</v>
      </c>
      <c r="E573" s="5">
        <f>(9480*(100%+15%))*(100%+15%)</f>
        <v>12537.3</v>
      </c>
    </row>
    <row r="574" spans="1:5" ht="12.75">
      <c r="A574" s="3">
        <v>270012</v>
      </c>
      <c r="B574" s="17" t="s">
        <v>129</v>
      </c>
      <c r="C574" s="17" t="s">
        <v>130</v>
      </c>
      <c r="D574" s="3" t="s">
        <v>265</v>
      </c>
      <c r="E574" s="5">
        <f>((420*(100%+15%))*(100%+15%))*(100%+15%)</f>
        <v>638.7674999999999</v>
      </c>
    </row>
    <row r="575" spans="1:5" ht="12.75">
      <c r="A575" s="3">
        <v>270013</v>
      </c>
      <c r="B575" s="17" t="s">
        <v>137</v>
      </c>
      <c r="C575" s="17" t="s">
        <v>138</v>
      </c>
      <c r="D575" s="3" t="s">
        <v>265</v>
      </c>
      <c r="E575" s="5">
        <f>((420*(100%+15%))*(100%+15%))*(100%+15%)</f>
        <v>638.7674999999999</v>
      </c>
    </row>
    <row r="576" spans="1:5" ht="12.75">
      <c r="A576" s="3">
        <v>270014</v>
      </c>
      <c r="B576" s="17" t="s">
        <v>179</v>
      </c>
      <c r="C576" s="17" t="s">
        <v>180</v>
      </c>
      <c r="D576" s="3" t="s">
        <v>265</v>
      </c>
      <c r="E576" s="5">
        <f>((600*(100%+15%))*(100%+15%))*(100%+15%)</f>
        <v>912.5249999999997</v>
      </c>
    </row>
    <row r="577" spans="1:5" ht="12.75">
      <c r="A577" s="3">
        <v>270015</v>
      </c>
      <c r="B577" s="17" t="s">
        <v>157</v>
      </c>
      <c r="C577" s="17" t="s">
        <v>158</v>
      </c>
      <c r="D577" s="3" t="s">
        <v>265</v>
      </c>
      <c r="E577" s="5">
        <f>((600*(100%+15%))*(100%+15%))*(100%+15%)</f>
        <v>912.5249999999997</v>
      </c>
    </row>
    <row r="578" spans="1:5" ht="25.5">
      <c r="A578" s="3">
        <v>270016</v>
      </c>
      <c r="B578" s="17" t="s">
        <v>159</v>
      </c>
      <c r="C578" s="17" t="s">
        <v>160</v>
      </c>
      <c r="D578" s="3" t="s">
        <v>265</v>
      </c>
      <c r="E578" s="5">
        <f>((660*(100%+15%))*(100%+15%))*(100%+15%)</f>
        <v>1003.7774999999997</v>
      </c>
    </row>
    <row r="579" spans="1:5" ht="12.75">
      <c r="A579" s="3">
        <v>270017</v>
      </c>
      <c r="B579" s="17" t="s">
        <v>161</v>
      </c>
      <c r="C579" s="17" t="s">
        <v>162</v>
      </c>
      <c r="D579" s="3" t="s">
        <v>265</v>
      </c>
      <c r="E579" s="5">
        <f>((480*(100%+15%))*(100%+15%))*(100%+15%)</f>
        <v>730.0199999999999</v>
      </c>
    </row>
    <row r="580" spans="1:5" ht="12.75">
      <c r="A580" s="3">
        <v>270018</v>
      </c>
      <c r="B580" s="17" t="s">
        <v>163</v>
      </c>
      <c r="C580" s="17" t="s">
        <v>164</v>
      </c>
      <c r="D580" s="3" t="s">
        <v>265</v>
      </c>
      <c r="E580" s="5">
        <f>((480*(100%+15%))*(100%+15%))*(100%+15%)</f>
        <v>730.0199999999999</v>
      </c>
    </row>
    <row r="581" spans="1:5" ht="12.75">
      <c r="A581" s="3">
        <v>270019</v>
      </c>
      <c r="B581" s="17" t="s">
        <v>165</v>
      </c>
      <c r="C581" s="17" t="s">
        <v>166</v>
      </c>
      <c r="D581" s="3" t="s">
        <v>265</v>
      </c>
      <c r="E581" s="5">
        <f>((480*(100%+15%))*(100%+15%))*(100%+15%)</f>
        <v>730.0199999999999</v>
      </c>
    </row>
    <row r="582" spans="1:5" ht="12.75">
      <c r="A582" s="3">
        <v>270020</v>
      </c>
      <c r="B582" s="17" t="s">
        <v>167</v>
      </c>
      <c r="C582" s="17" t="s">
        <v>168</v>
      </c>
      <c r="D582" s="3" t="s">
        <v>265</v>
      </c>
      <c r="E582" s="5">
        <f>((480*(100%+15%))*(100%+15%))*(100%+15%)</f>
        <v>730.0199999999999</v>
      </c>
    </row>
    <row r="583" spans="1:5" ht="25.5">
      <c r="A583" s="3">
        <v>270021</v>
      </c>
      <c r="B583" s="17" t="s">
        <v>133</v>
      </c>
      <c r="C583" s="17" t="s">
        <v>134</v>
      </c>
      <c r="D583" s="3" t="s">
        <v>265</v>
      </c>
      <c r="E583" s="5">
        <f>(1860*(100%+15%))*(100%+15%)</f>
        <v>2459.85</v>
      </c>
    </row>
    <row r="584" spans="1:5" ht="12.75">
      <c r="A584" s="3">
        <v>270022</v>
      </c>
      <c r="B584" s="17" t="s">
        <v>135</v>
      </c>
      <c r="C584" s="17" t="s">
        <v>136</v>
      </c>
      <c r="D584" s="3" t="s">
        <v>265</v>
      </c>
      <c r="E584" s="5">
        <f>(1440*(100%+15%))*(100%+15%)</f>
        <v>1904.3999999999996</v>
      </c>
    </row>
    <row r="585" spans="1:5" ht="25.5">
      <c r="A585" s="3">
        <v>270023</v>
      </c>
      <c r="B585" s="17" t="s">
        <v>139</v>
      </c>
      <c r="C585" s="17" t="s">
        <v>140</v>
      </c>
      <c r="D585" s="3" t="s">
        <v>265</v>
      </c>
      <c r="E585" s="5">
        <f>((420*(100%+15%))*(100%+15%))*(100%+15%)</f>
        <v>638.7674999999999</v>
      </c>
    </row>
    <row r="586" spans="1:5" ht="12.75">
      <c r="A586" s="3">
        <v>270024</v>
      </c>
      <c r="B586" s="17" t="s">
        <v>155</v>
      </c>
      <c r="C586" s="17" t="s">
        <v>156</v>
      </c>
      <c r="D586" s="3" t="s">
        <v>265</v>
      </c>
      <c r="E586" s="5">
        <f>((600*(100%+15%))*(100%+15%))*(100%+15%)</f>
        <v>912.5249999999997</v>
      </c>
    </row>
    <row r="587" spans="1:5" ht="12.75">
      <c r="A587" s="3">
        <v>270025</v>
      </c>
      <c r="B587" s="17" t="s">
        <v>143</v>
      </c>
      <c r="C587" s="17" t="s">
        <v>144</v>
      </c>
      <c r="D587" s="3" t="s">
        <v>265</v>
      </c>
      <c r="E587" s="5">
        <f>((660*(100%+15%))*(100%+15%))*(100%+15%)</f>
        <v>1003.7774999999997</v>
      </c>
    </row>
    <row r="588" spans="1:5" ht="25.5">
      <c r="A588" s="3">
        <v>270026</v>
      </c>
      <c r="B588" s="17" t="s">
        <v>145</v>
      </c>
      <c r="C588" s="17" t="s">
        <v>146</v>
      </c>
      <c r="D588" s="3" t="s">
        <v>265</v>
      </c>
      <c r="E588" s="5">
        <f>((480*(100%+15%))*(100%+15%))*(100%+15%)</f>
        <v>730.0199999999999</v>
      </c>
    </row>
    <row r="589" spans="1:5" ht="12.75">
      <c r="A589" s="3">
        <v>270027</v>
      </c>
      <c r="B589" s="17" t="s">
        <v>147</v>
      </c>
      <c r="C589" s="17" t="s">
        <v>148</v>
      </c>
      <c r="D589" s="3" t="s">
        <v>265</v>
      </c>
      <c r="E589" s="5">
        <f>((480*(100%+15%))*(100%+15%))*(100%+15%)</f>
        <v>730.0199999999999</v>
      </c>
    </row>
    <row r="590" spans="1:5" ht="12.75">
      <c r="A590" s="3">
        <v>270028</v>
      </c>
      <c r="B590" s="17" t="s">
        <v>149</v>
      </c>
      <c r="C590" s="17" t="s">
        <v>150</v>
      </c>
      <c r="D590" s="3" t="s">
        <v>265</v>
      </c>
      <c r="E590" s="5">
        <f>((480*(100%+15%))*(100%+15%))*(100%+15%)</f>
        <v>730.0199999999999</v>
      </c>
    </row>
    <row r="591" spans="1:5" ht="12.75">
      <c r="A591" s="3">
        <v>270029</v>
      </c>
      <c r="B591" s="17" t="s">
        <v>151</v>
      </c>
      <c r="C591" s="17" t="s">
        <v>152</v>
      </c>
      <c r="D591" s="3" t="s">
        <v>265</v>
      </c>
      <c r="E591" s="5">
        <f>((480*(100%+15%))*(100%+15%))*(100%+15%)</f>
        <v>730.0199999999999</v>
      </c>
    </row>
    <row r="592" spans="1:5" ht="12.75">
      <c r="A592" s="3">
        <v>270030</v>
      </c>
      <c r="B592" s="17" t="s">
        <v>173</v>
      </c>
      <c r="C592" s="17" t="s">
        <v>174</v>
      </c>
      <c r="D592" s="3" t="s">
        <v>265</v>
      </c>
      <c r="E592" s="5">
        <f>((480*(100%+15%))*(100%+15%))*(100%+15%)</f>
        <v>730.0199999999999</v>
      </c>
    </row>
    <row r="593" spans="1:5" ht="25.5">
      <c r="A593" s="3">
        <v>270031</v>
      </c>
      <c r="B593" s="17" t="s">
        <v>175</v>
      </c>
      <c r="C593" s="17" t="s">
        <v>176</v>
      </c>
      <c r="D593" s="3" t="s">
        <v>265</v>
      </c>
      <c r="E593" s="5">
        <f>((600*(100%+15%))*(100%+15%))*(100%+15%)</f>
        <v>912.5249999999997</v>
      </c>
    </row>
    <row r="594" spans="1:5" ht="25.5">
      <c r="A594" s="3">
        <v>270032</v>
      </c>
      <c r="B594" s="17" t="s">
        <v>177</v>
      </c>
      <c r="C594" s="17" t="s">
        <v>178</v>
      </c>
      <c r="D594" s="3" t="s">
        <v>265</v>
      </c>
      <c r="E594" s="5">
        <f>((660*(100%+15%))*(100%+15%))*(100%+15%)</f>
        <v>1003.7774999999997</v>
      </c>
    </row>
    <row r="595" spans="1:5" ht="25.5">
      <c r="A595" s="3">
        <v>270033</v>
      </c>
      <c r="B595" s="17" t="s">
        <v>153</v>
      </c>
      <c r="C595" s="17" t="s">
        <v>154</v>
      </c>
      <c r="D595" s="3" t="s">
        <v>265</v>
      </c>
      <c r="E595" s="5">
        <f>((660*(100%+15%))*(100%+15%))*(100%+15%)</f>
        <v>1003.7774999999997</v>
      </c>
    </row>
    <row r="596" spans="1:5" ht="12.75">
      <c r="A596" s="3">
        <v>270034</v>
      </c>
      <c r="B596" s="17" t="s">
        <v>141</v>
      </c>
      <c r="C596" s="17" t="s">
        <v>142</v>
      </c>
      <c r="D596" s="3" t="s">
        <v>265</v>
      </c>
      <c r="E596" s="5">
        <f>((720*(100%+15%))*(100%+15%))*(100%+15%)</f>
        <v>1095.0299999999997</v>
      </c>
    </row>
    <row r="597" spans="1:5" ht="25.5">
      <c r="A597" s="3">
        <v>270035</v>
      </c>
      <c r="B597" s="17" t="s">
        <v>171</v>
      </c>
      <c r="C597" s="17" t="s">
        <v>172</v>
      </c>
      <c r="D597" s="3" t="s">
        <v>265</v>
      </c>
      <c r="E597" s="5">
        <f>((480*(100%+15%))*(100%+15%))*(100%+15%)</f>
        <v>730.0199999999999</v>
      </c>
    </row>
    <row r="598" spans="1:5" ht="12.75">
      <c r="A598" s="3">
        <v>270036</v>
      </c>
      <c r="B598" s="17" t="s">
        <v>169</v>
      </c>
      <c r="C598" s="17" t="s">
        <v>170</v>
      </c>
      <c r="D598" s="3" t="s">
        <v>265</v>
      </c>
      <c r="E598" s="5">
        <f>((720*(100%+15%))*(100%+15%))*(100%+15%)</f>
        <v>1095.0299999999997</v>
      </c>
    </row>
    <row r="599" spans="1:5" ht="12.75">
      <c r="A599" s="238" t="s">
        <v>707</v>
      </c>
      <c r="B599" s="238"/>
      <c r="C599" s="238"/>
      <c r="D599" s="238"/>
      <c r="E599" s="238"/>
    </row>
    <row r="600" spans="1:5" ht="38.25">
      <c r="A600" s="3">
        <v>280011</v>
      </c>
      <c r="B600" s="17" t="s">
        <v>678</v>
      </c>
      <c r="C600" s="104" t="s">
        <v>682</v>
      </c>
      <c r="D600" s="3" t="s">
        <v>213</v>
      </c>
      <c r="E600" s="5">
        <f>3000*(100%+15%)</f>
        <v>3449.9999999999995</v>
      </c>
    </row>
    <row r="601" spans="1:5" ht="25.5">
      <c r="A601" s="3">
        <v>280012</v>
      </c>
      <c r="B601" s="17" t="s">
        <v>679</v>
      </c>
      <c r="C601" s="17" t="s">
        <v>548</v>
      </c>
      <c r="D601" s="3" t="s">
        <v>213</v>
      </c>
      <c r="E601" s="5">
        <f>3300*(100%+15%)</f>
        <v>3794.9999999999995</v>
      </c>
    </row>
    <row r="602" spans="1:5" ht="38.25">
      <c r="A602" s="3">
        <v>280013</v>
      </c>
      <c r="B602" s="17" t="s">
        <v>680</v>
      </c>
      <c r="C602" s="17" t="s">
        <v>2014</v>
      </c>
      <c r="D602" s="3" t="s">
        <v>213</v>
      </c>
      <c r="E602" s="5">
        <f>5800*(100%+15%)</f>
        <v>6669.999999999999</v>
      </c>
    </row>
    <row r="603" spans="1:5" ht="25.5">
      <c r="A603" s="3">
        <v>280014</v>
      </c>
      <c r="B603" s="17" t="s">
        <v>681</v>
      </c>
      <c r="C603" s="104" t="s">
        <v>2032</v>
      </c>
      <c r="D603" s="3" t="s">
        <v>213</v>
      </c>
      <c r="E603" s="5">
        <f>3000*(100%+15%)</f>
        <v>3449.9999999999995</v>
      </c>
    </row>
    <row r="604" spans="1:5" ht="12.75">
      <c r="A604" s="3">
        <v>280015</v>
      </c>
      <c r="B604" s="17" t="s">
        <v>2031</v>
      </c>
      <c r="C604" s="223" t="s">
        <v>2030</v>
      </c>
      <c r="D604" s="3" t="s">
        <v>213</v>
      </c>
      <c r="E604" s="5">
        <f>1300*(100%+15%)</f>
        <v>1494.9999999999998</v>
      </c>
    </row>
    <row r="605" spans="1:5" ht="12.75">
      <c r="A605" s="244" t="s">
        <v>767</v>
      </c>
      <c r="B605" s="244"/>
      <c r="C605" s="244"/>
      <c r="D605" s="244"/>
      <c r="E605" s="244"/>
    </row>
    <row r="606" spans="1:5" ht="12.75">
      <c r="A606" s="3">
        <v>110011</v>
      </c>
      <c r="B606" s="104" t="s">
        <v>757</v>
      </c>
      <c r="C606" s="104" t="s">
        <v>721</v>
      </c>
      <c r="D606" s="14" t="s">
        <v>267</v>
      </c>
      <c r="E606" s="5">
        <v>650</v>
      </c>
    </row>
    <row r="607" spans="1:5" ht="12.75">
      <c r="A607" s="3">
        <v>110012</v>
      </c>
      <c r="B607" s="104" t="s">
        <v>758</v>
      </c>
      <c r="C607" s="104" t="s">
        <v>722</v>
      </c>
      <c r="D607" s="14" t="s">
        <v>267</v>
      </c>
      <c r="E607" s="5">
        <v>1150</v>
      </c>
    </row>
    <row r="608" spans="1:5" ht="12.75">
      <c r="A608" s="8">
        <v>110013</v>
      </c>
      <c r="B608" s="104" t="s">
        <v>759</v>
      </c>
      <c r="C608" s="104" t="s">
        <v>723</v>
      </c>
      <c r="D608" s="14" t="s">
        <v>267</v>
      </c>
      <c r="E608" s="5">
        <f>400*(100%+15%)</f>
        <v>459.99999999999994</v>
      </c>
    </row>
    <row r="609" spans="1:5" ht="25.5">
      <c r="A609" s="8">
        <v>110014</v>
      </c>
      <c r="B609" s="104" t="s">
        <v>692</v>
      </c>
      <c r="C609" s="17" t="s">
        <v>708</v>
      </c>
      <c r="D609" s="3" t="s">
        <v>461</v>
      </c>
      <c r="E609" s="5">
        <f>1100*(100%+15%)</f>
        <v>1265</v>
      </c>
    </row>
    <row r="610" spans="1:5" ht="25.5">
      <c r="A610" s="3">
        <v>110015</v>
      </c>
      <c r="B610" s="104" t="s">
        <v>701</v>
      </c>
      <c r="C610" s="17" t="s">
        <v>693</v>
      </c>
      <c r="D610" s="3" t="s">
        <v>213</v>
      </c>
      <c r="E610" s="5">
        <f>11000*(100%+15%)</f>
        <v>12649.999999999998</v>
      </c>
    </row>
    <row r="611" spans="1:5" ht="38.25">
      <c r="A611" s="8">
        <v>110016</v>
      </c>
      <c r="B611" s="19" t="s">
        <v>700</v>
      </c>
      <c r="C611" s="17" t="s">
        <v>687</v>
      </c>
      <c r="D611" s="3" t="s">
        <v>489</v>
      </c>
      <c r="E611" s="5">
        <f>3800*(100%+15%)</f>
        <v>4370</v>
      </c>
    </row>
    <row r="612" spans="1:5" ht="51">
      <c r="A612" s="3">
        <v>110017</v>
      </c>
      <c r="B612" s="19" t="s">
        <v>2049</v>
      </c>
      <c r="C612" s="17" t="s">
        <v>2050</v>
      </c>
      <c r="D612" s="3" t="s">
        <v>489</v>
      </c>
      <c r="E612" s="5">
        <v>6500</v>
      </c>
    </row>
    <row r="613" spans="1:5" ht="12.75">
      <c r="A613" s="3">
        <v>110018</v>
      </c>
      <c r="B613" s="19" t="s">
        <v>694</v>
      </c>
      <c r="C613" s="101" t="s">
        <v>695</v>
      </c>
      <c r="D613" s="3" t="s">
        <v>489</v>
      </c>
      <c r="E613" s="5">
        <f>9900*(100%+15%)</f>
        <v>11385</v>
      </c>
    </row>
    <row r="614" spans="1:5" ht="25.5">
      <c r="A614" s="3">
        <v>110019</v>
      </c>
      <c r="B614" s="19" t="s">
        <v>696</v>
      </c>
      <c r="C614" s="138" t="s">
        <v>691</v>
      </c>
      <c r="D614" s="3" t="s">
        <v>489</v>
      </c>
      <c r="E614" s="5">
        <f>11500*(100%+15%)</f>
        <v>13224.999999999998</v>
      </c>
    </row>
    <row r="615" spans="1:5" ht="12.75">
      <c r="A615" s="29">
        <v>110020</v>
      </c>
      <c r="B615" s="19" t="s">
        <v>763</v>
      </c>
      <c r="C615" s="19" t="s">
        <v>764</v>
      </c>
      <c r="D615" s="3" t="s">
        <v>489</v>
      </c>
      <c r="E615" s="5">
        <f>7150*(100%+15%)</f>
        <v>8222.5</v>
      </c>
    </row>
    <row r="616" spans="1:5" ht="25.5">
      <c r="A616" s="29">
        <v>110021</v>
      </c>
      <c r="B616" s="19" t="s">
        <v>697</v>
      </c>
      <c r="C616" s="104" t="s">
        <v>689</v>
      </c>
      <c r="D616" s="3" t="s">
        <v>489</v>
      </c>
      <c r="E616" s="5">
        <f>11000*(100%+15%)</f>
        <v>12649.999999999998</v>
      </c>
    </row>
    <row r="617" spans="1:5" ht="25.5">
      <c r="A617" s="29">
        <v>110022</v>
      </c>
      <c r="B617" s="19" t="s">
        <v>698</v>
      </c>
      <c r="C617" s="104" t="s">
        <v>688</v>
      </c>
      <c r="D617" s="3" t="s">
        <v>489</v>
      </c>
      <c r="E617" s="5">
        <f>15400*(100%+15%)</f>
        <v>17710</v>
      </c>
    </row>
    <row r="618" spans="1:5" ht="38.25">
      <c r="A618" s="29">
        <v>110023</v>
      </c>
      <c r="B618" s="19" t="s">
        <v>699</v>
      </c>
      <c r="C618" s="104" t="s">
        <v>690</v>
      </c>
      <c r="D618" s="3" t="s">
        <v>489</v>
      </c>
      <c r="E618" s="5">
        <f>3900*(100%+15%)</f>
        <v>4485</v>
      </c>
    </row>
    <row r="619" spans="1:5" ht="12.75">
      <c r="A619" s="29">
        <v>110024</v>
      </c>
      <c r="B619" s="19" t="s">
        <v>2010</v>
      </c>
      <c r="C619" s="101" t="s">
        <v>2011</v>
      </c>
      <c r="D619" s="29" t="s">
        <v>489</v>
      </c>
      <c r="E619" s="5">
        <f>5500*(100%+15%)</f>
        <v>6324.999999999999</v>
      </c>
    </row>
    <row r="620" spans="1:5" ht="12.75">
      <c r="A620" s="245" t="s">
        <v>1201</v>
      </c>
      <c r="B620" s="245"/>
      <c r="C620" s="245"/>
      <c r="D620" s="245"/>
      <c r="E620" s="245"/>
    </row>
    <row r="621" spans="1:5" ht="12.75">
      <c r="A621" s="3">
        <v>200012</v>
      </c>
      <c r="B621" s="203" t="s">
        <v>1225</v>
      </c>
      <c r="C621" s="138" t="s">
        <v>1246</v>
      </c>
      <c r="D621" s="9" t="s">
        <v>1202</v>
      </c>
      <c r="E621" s="5">
        <v>35520</v>
      </c>
    </row>
    <row r="622" spans="1:5" ht="12.75">
      <c r="A622" s="3">
        <v>200013</v>
      </c>
      <c r="B622" s="203" t="s">
        <v>1226</v>
      </c>
      <c r="C622" s="138" t="s">
        <v>1224</v>
      </c>
      <c r="D622" s="9" t="s">
        <v>1202</v>
      </c>
      <c r="E622" s="5">
        <v>78876</v>
      </c>
    </row>
    <row r="623" spans="1:5" ht="12.75">
      <c r="A623" s="3">
        <v>200014</v>
      </c>
      <c r="B623" s="203" t="s">
        <v>1227</v>
      </c>
      <c r="C623" s="101" t="s">
        <v>1223</v>
      </c>
      <c r="D623" s="9" t="s">
        <v>1202</v>
      </c>
      <c r="E623" s="5">
        <v>17568</v>
      </c>
    </row>
    <row r="624" spans="1:5" ht="12.75">
      <c r="A624" s="3">
        <v>200015</v>
      </c>
      <c r="B624" s="203" t="s">
        <v>1228</v>
      </c>
      <c r="C624" s="101" t="s">
        <v>1203</v>
      </c>
      <c r="D624" s="9" t="s">
        <v>1202</v>
      </c>
      <c r="E624" s="5">
        <v>39264</v>
      </c>
    </row>
    <row r="625" spans="1:5" ht="25.5">
      <c r="A625" s="3">
        <v>200016</v>
      </c>
      <c r="B625" s="203" t="s">
        <v>1229</v>
      </c>
      <c r="C625" s="138" t="s">
        <v>1204</v>
      </c>
      <c r="D625" s="9" t="s">
        <v>1202</v>
      </c>
      <c r="E625" s="5">
        <v>18600</v>
      </c>
    </row>
    <row r="626" spans="1:5" ht="25.5">
      <c r="A626" s="3">
        <v>200017</v>
      </c>
      <c r="B626" s="203" t="s">
        <v>1230</v>
      </c>
      <c r="C626" s="138" t="s">
        <v>1205</v>
      </c>
      <c r="D626" s="9" t="s">
        <v>1202</v>
      </c>
      <c r="E626" s="5">
        <v>32484</v>
      </c>
    </row>
    <row r="627" spans="1:5" ht="25.5">
      <c r="A627" s="204">
        <v>200018</v>
      </c>
      <c r="B627" s="203" t="s">
        <v>1231</v>
      </c>
      <c r="C627" s="138" t="s">
        <v>1206</v>
      </c>
      <c r="D627" s="9" t="s">
        <v>1220</v>
      </c>
      <c r="E627" s="5">
        <v>19320</v>
      </c>
    </row>
    <row r="628" spans="1:5" ht="25.5">
      <c r="A628" s="204">
        <v>200019</v>
      </c>
      <c r="B628" s="203" t="s">
        <v>1232</v>
      </c>
      <c r="C628" s="138" t="s">
        <v>1206</v>
      </c>
      <c r="D628" s="9" t="s">
        <v>1202</v>
      </c>
      <c r="E628" s="5">
        <v>70356</v>
      </c>
    </row>
    <row r="629" spans="1:5" ht="25.5">
      <c r="A629" s="204">
        <v>200020</v>
      </c>
      <c r="B629" s="203" t="s">
        <v>1233</v>
      </c>
      <c r="C629" s="138" t="s">
        <v>1207</v>
      </c>
      <c r="D629" s="9" t="s">
        <v>1202</v>
      </c>
      <c r="E629" s="5">
        <v>180624</v>
      </c>
    </row>
    <row r="630" spans="1:5" ht="12.75">
      <c r="A630" s="204">
        <v>200021</v>
      </c>
      <c r="B630" s="203" t="s">
        <v>1234</v>
      </c>
      <c r="C630" s="138" t="s">
        <v>1208</v>
      </c>
      <c r="D630" s="9" t="s">
        <v>1220</v>
      </c>
      <c r="E630" s="5">
        <v>10224</v>
      </c>
    </row>
    <row r="631" spans="1:5" ht="25.5">
      <c r="A631" s="204">
        <v>200022</v>
      </c>
      <c r="B631" s="203" t="s">
        <v>1235</v>
      </c>
      <c r="C631" s="138" t="s">
        <v>1209</v>
      </c>
      <c r="D631" s="9" t="s">
        <v>1221</v>
      </c>
      <c r="E631" s="5">
        <v>48900</v>
      </c>
    </row>
    <row r="632" spans="1:5" ht="25.5">
      <c r="A632" s="204">
        <v>200023</v>
      </c>
      <c r="B632" s="203" t="s">
        <v>1236</v>
      </c>
      <c r="C632" s="138" t="s">
        <v>1210</v>
      </c>
      <c r="D632" s="9" t="s">
        <v>1221</v>
      </c>
      <c r="E632" s="5">
        <v>48900</v>
      </c>
    </row>
    <row r="633" spans="1:5" ht="25.5">
      <c r="A633" s="204">
        <v>200024</v>
      </c>
      <c r="B633" s="203" t="s">
        <v>1237</v>
      </c>
      <c r="C633" s="138" t="s">
        <v>1211</v>
      </c>
      <c r="D633" s="9" t="s">
        <v>1221</v>
      </c>
      <c r="E633" s="5">
        <v>48900</v>
      </c>
    </row>
    <row r="634" spans="1:5" ht="25.5">
      <c r="A634" s="204">
        <v>200025</v>
      </c>
      <c r="B634" s="203" t="s">
        <v>1238</v>
      </c>
      <c r="C634" s="138" t="s">
        <v>1212</v>
      </c>
      <c r="D634" s="9" t="s">
        <v>1221</v>
      </c>
      <c r="E634" s="5">
        <v>48900</v>
      </c>
    </row>
    <row r="635" spans="1:5" ht="25.5">
      <c r="A635" s="204">
        <v>200026</v>
      </c>
      <c r="B635" s="203" t="s">
        <v>1239</v>
      </c>
      <c r="C635" s="138" t="s">
        <v>1213</v>
      </c>
      <c r="D635" s="9" t="s">
        <v>1221</v>
      </c>
      <c r="E635" s="5">
        <v>75840</v>
      </c>
    </row>
    <row r="636" spans="1:5" ht="25.5">
      <c r="A636" s="204">
        <v>200027</v>
      </c>
      <c r="B636" s="203" t="s">
        <v>1240</v>
      </c>
      <c r="C636" s="138" t="s">
        <v>1214</v>
      </c>
      <c r="D636" s="9" t="s">
        <v>1221</v>
      </c>
      <c r="E636" s="5">
        <v>48900</v>
      </c>
    </row>
    <row r="637" spans="1:5" ht="12.75">
      <c r="A637" s="204">
        <v>200028</v>
      </c>
      <c r="B637" s="203" t="s">
        <v>1241</v>
      </c>
      <c r="C637" s="138" t="s">
        <v>1215</v>
      </c>
      <c r="D637" s="9" t="s">
        <v>1220</v>
      </c>
      <c r="E637" s="5">
        <v>9144</v>
      </c>
    </row>
    <row r="638" spans="1:5" ht="25.5">
      <c r="A638" s="204">
        <v>200029</v>
      </c>
      <c r="B638" s="203" t="s">
        <v>1242</v>
      </c>
      <c r="C638" s="138" t="s">
        <v>1216</v>
      </c>
      <c r="D638" s="9" t="s">
        <v>1222</v>
      </c>
      <c r="E638" s="5">
        <v>1046.3999999999999</v>
      </c>
    </row>
    <row r="639" spans="1:5" ht="25.5">
      <c r="A639" s="204">
        <v>200030</v>
      </c>
      <c r="B639" s="203" t="s">
        <v>1243</v>
      </c>
      <c r="C639" s="138" t="s">
        <v>1217</v>
      </c>
      <c r="D639" s="9" t="s">
        <v>1222</v>
      </c>
      <c r="E639" s="5">
        <v>2091.6</v>
      </c>
    </row>
    <row r="640" spans="1:5" ht="25.5">
      <c r="A640" s="204">
        <v>200031</v>
      </c>
      <c r="B640" s="203" t="s">
        <v>1244</v>
      </c>
      <c r="C640" s="138" t="s">
        <v>1218</v>
      </c>
      <c r="D640" s="9" t="s">
        <v>1222</v>
      </c>
      <c r="E640" s="5">
        <v>1824</v>
      </c>
    </row>
    <row r="641" spans="1:5" ht="25.5">
      <c r="A641" s="204">
        <v>200032</v>
      </c>
      <c r="B641" s="203" t="s">
        <v>1245</v>
      </c>
      <c r="C641" s="138" t="s">
        <v>1219</v>
      </c>
      <c r="D641" s="9" t="s">
        <v>1222</v>
      </c>
      <c r="E641" s="5">
        <v>3654</v>
      </c>
    </row>
    <row r="642" spans="1:5" ht="12.75">
      <c r="A642" s="237" t="s">
        <v>747</v>
      </c>
      <c r="B642" s="237"/>
      <c r="C642" s="237"/>
      <c r="D642" s="237"/>
      <c r="E642" s="237"/>
    </row>
    <row r="643" spans="1:5" ht="12.75">
      <c r="A643" s="3">
        <v>290011</v>
      </c>
      <c r="B643" s="101" t="s">
        <v>1133</v>
      </c>
      <c r="C643" s="104" t="s">
        <v>1135</v>
      </c>
      <c r="D643" s="14" t="s">
        <v>489</v>
      </c>
      <c r="E643" s="5">
        <f>1000*(100%+15%)</f>
        <v>1150</v>
      </c>
    </row>
    <row r="644" spans="1:5" ht="12.75">
      <c r="A644" s="3">
        <v>290012</v>
      </c>
      <c r="B644" s="101" t="s">
        <v>1133</v>
      </c>
      <c r="C644" s="104" t="s">
        <v>1134</v>
      </c>
      <c r="D644" s="14" t="s">
        <v>489</v>
      </c>
      <c r="E644" s="5">
        <f>1100*(100%+15%)</f>
        <v>1265</v>
      </c>
    </row>
    <row r="645" spans="1:5" ht="38.25">
      <c r="A645" s="3">
        <v>290013</v>
      </c>
      <c r="B645" s="104" t="s">
        <v>711</v>
      </c>
      <c r="C645" s="104" t="s">
        <v>712</v>
      </c>
      <c r="D645" s="14" t="s">
        <v>212</v>
      </c>
      <c r="E645" s="5">
        <f>18700*(100%+15%)</f>
        <v>21505</v>
      </c>
    </row>
    <row r="646" spans="1:5" ht="12.75">
      <c r="A646" s="3">
        <v>290014</v>
      </c>
      <c r="B646" s="104" t="s">
        <v>731</v>
      </c>
      <c r="C646" s="104" t="s">
        <v>713</v>
      </c>
      <c r="D646" s="14" t="s">
        <v>212</v>
      </c>
      <c r="E646" s="5">
        <f>19800*(100%+15%)</f>
        <v>22770</v>
      </c>
    </row>
    <row r="647" spans="1:5" ht="12.75">
      <c r="A647" s="3">
        <v>290015</v>
      </c>
      <c r="B647" s="104" t="s">
        <v>734</v>
      </c>
      <c r="C647" s="96" t="s">
        <v>732</v>
      </c>
      <c r="D647" s="14" t="s">
        <v>212</v>
      </c>
      <c r="E647" s="5">
        <f>18700*(100%+15%)</f>
        <v>21505</v>
      </c>
    </row>
    <row r="648" spans="1:5" ht="12.75">
      <c r="A648" s="14">
        <v>290016</v>
      </c>
      <c r="B648" s="104" t="s">
        <v>1146</v>
      </c>
      <c r="C648" s="96" t="s">
        <v>1145</v>
      </c>
      <c r="D648" s="14" t="s">
        <v>212</v>
      </c>
      <c r="E648" s="5">
        <f>6160*(100%+15%)</f>
        <v>7083.999999999999</v>
      </c>
    </row>
    <row r="649" spans="1:5" ht="12.75">
      <c r="A649" s="14">
        <v>290017</v>
      </c>
      <c r="B649" s="104" t="s">
        <v>735</v>
      </c>
      <c r="C649" s="19" t="s">
        <v>733</v>
      </c>
      <c r="D649" s="14" t="s">
        <v>212</v>
      </c>
      <c r="E649" s="5">
        <f>17000*(100%+15%)</f>
        <v>19550</v>
      </c>
    </row>
    <row r="650" spans="1:5" ht="25.5">
      <c r="A650" s="14">
        <v>290018</v>
      </c>
      <c r="B650" s="104" t="s">
        <v>716</v>
      </c>
      <c r="C650" s="104" t="s">
        <v>717</v>
      </c>
      <c r="D650" s="14" t="s">
        <v>212</v>
      </c>
      <c r="E650" s="5">
        <f>7200*(100%+15%)</f>
        <v>8280</v>
      </c>
    </row>
    <row r="651" spans="1:5" ht="38.25">
      <c r="A651" s="14">
        <v>290019</v>
      </c>
      <c r="B651" s="104" t="s">
        <v>736</v>
      </c>
      <c r="C651" s="104" t="s">
        <v>718</v>
      </c>
      <c r="D651" s="14" t="s">
        <v>212</v>
      </c>
      <c r="E651" s="5">
        <f>19800*(100%+15%)</f>
        <v>22770</v>
      </c>
    </row>
    <row r="652" spans="1:5" ht="27.75" customHeight="1">
      <c r="A652" s="14">
        <v>290020</v>
      </c>
      <c r="B652" s="104" t="s">
        <v>738</v>
      </c>
      <c r="C652" s="221" t="s">
        <v>737</v>
      </c>
      <c r="D652" s="14" t="s">
        <v>212</v>
      </c>
      <c r="E652" s="5">
        <f>5500*(100%+15%)</f>
        <v>6324.999999999999</v>
      </c>
    </row>
    <row r="653" spans="1:5" ht="12.75">
      <c r="A653" s="14">
        <v>290021</v>
      </c>
      <c r="B653" s="104" t="s">
        <v>740</v>
      </c>
      <c r="C653" s="104" t="s">
        <v>720</v>
      </c>
      <c r="D653" s="14" t="s">
        <v>212</v>
      </c>
      <c r="E653" s="5">
        <f>71500*(100%+15%)</f>
        <v>82225</v>
      </c>
    </row>
    <row r="654" spans="1:5" ht="12.75">
      <c r="A654" s="14">
        <v>290022</v>
      </c>
      <c r="B654" s="104" t="s">
        <v>739</v>
      </c>
      <c r="C654" s="104" t="s">
        <v>719</v>
      </c>
      <c r="D654" s="14" t="s">
        <v>212</v>
      </c>
      <c r="E654" s="5">
        <f>19800*(100%+15%)</f>
        <v>22770</v>
      </c>
    </row>
    <row r="655" spans="1:5" ht="51">
      <c r="A655" s="14">
        <v>290023</v>
      </c>
      <c r="B655" s="104" t="s">
        <v>709</v>
      </c>
      <c r="C655" s="104" t="s">
        <v>710</v>
      </c>
      <c r="D655" s="14" t="s">
        <v>212</v>
      </c>
      <c r="E655" s="5">
        <f>21000*(100%+15%)</f>
        <v>24149.999999999996</v>
      </c>
    </row>
    <row r="656" spans="1:5" ht="25.5">
      <c r="A656" s="14">
        <v>290024</v>
      </c>
      <c r="B656" s="104" t="s">
        <v>741</v>
      </c>
      <c r="C656" s="104" t="s">
        <v>742</v>
      </c>
      <c r="D656" s="14" t="s">
        <v>212</v>
      </c>
      <c r="E656" s="5">
        <f>16500*(100%+15%)</f>
        <v>18975</v>
      </c>
    </row>
    <row r="657" spans="1:5" ht="25.5" customHeight="1">
      <c r="A657" s="9">
        <v>290025</v>
      </c>
      <c r="B657" s="104" t="s">
        <v>745</v>
      </c>
      <c r="C657" s="221" t="s">
        <v>743</v>
      </c>
      <c r="D657" s="14" t="s">
        <v>212</v>
      </c>
      <c r="E657" s="5">
        <f>20000*(100%+15%)</f>
        <v>23000</v>
      </c>
    </row>
    <row r="658" spans="1:5" ht="26.25" customHeight="1">
      <c r="A658" s="9">
        <v>290026</v>
      </c>
      <c r="B658" s="104" t="s">
        <v>746</v>
      </c>
      <c r="C658" s="221" t="s">
        <v>744</v>
      </c>
      <c r="D658" s="14" t="s">
        <v>212</v>
      </c>
      <c r="E658" s="5">
        <f>24200*(100%+15%)</f>
        <v>27829.999999999996</v>
      </c>
    </row>
    <row r="659" spans="1:5" ht="12.75">
      <c r="A659" s="9">
        <v>290027</v>
      </c>
      <c r="B659" s="104" t="s">
        <v>714</v>
      </c>
      <c r="C659" s="104" t="s">
        <v>715</v>
      </c>
      <c r="D659" s="14" t="s">
        <v>212</v>
      </c>
      <c r="E659" s="5">
        <f>7700*(100%+15%)</f>
        <v>8855</v>
      </c>
    </row>
    <row r="660" spans="1:5" ht="12.75">
      <c r="A660" s="237" t="s">
        <v>748</v>
      </c>
      <c r="B660" s="237"/>
      <c r="C660" s="237"/>
      <c r="D660" s="237"/>
      <c r="E660" s="237"/>
    </row>
    <row r="661" spans="1:5" ht="25.5">
      <c r="A661" s="3">
        <v>240011</v>
      </c>
      <c r="B661" s="104" t="s">
        <v>754</v>
      </c>
      <c r="C661" s="104" t="s">
        <v>724</v>
      </c>
      <c r="D661" s="14" t="s">
        <v>212</v>
      </c>
      <c r="E661" s="5">
        <f>33000*(100%+15%)</f>
        <v>37950</v>
      </c>
    </row>
    <row r="662" spans="1:5" ht="12.75">
      <c r="A662" s="14">
        <v>240012</v>
      </c>
      <c r="B662" s="104" t="s">
        <v>725</v>
      </c>
      <c r="C662" s="104" t="s">
        <v>726</v>
      </c>
      <c r="D662" s="14" t="s">
        <v>212</v>
      </c>
      <c r="E662" s="5">
        <f>29700*(100%+15%)</f>
        <v>34155</v>
      </c>
    </row>
    <row r="663" spans="1:5" ht="38.25">
      <c r="A663" s="14">
        <v>240013</v>
      </c>
      <c r="B663" s="104" t="s">
        <v>727</v>
      </c>
      <c r="C663" s="104" t="s">
        <v>728</v>
      </c>
      <c r="D663" s="14" t="s">
        <v>212</v>
      </c>
      <c r="E663" s="5">
        <f>46200*(100%+15%)</f>
        <v>53129.99999999999</v>
      </c>
    </row>
    <row r="664" spans="1:5" ht="51">
      <c r="A664" s="14">
        <v>240014</v>
      </c>
      <c r="B664" s="104" t="s">
        <v>1136</v>
      </c>
      <c r="C664" s="104" t="s">
        <v>756</v>
      </c>
      <c r="D664" s="14" t="s">
        <v>212</v>
      </c>
      <c r="E664" s="5">
        <f>55000*(100%+15%)</f>
        <v>63249.99999999999</v>
      </c>
    </row>
    <row r="665" spans="1:5" ht="25.5">
      <c r="A665" s="14">
        <v>240015</v>
      </c>
      <c r="B665" s="19" t="s">
        <v>729</v>
      </c>
      <c r="C665" s="138" t="s">
        <v>768</v>
      </c>
      <c r="D665" s="14" t="s">
        <v>212</v>
      </c>
      <c r="E665" s="5">
        <f>24200*(100%+15%)</f>
        <v>27829.999999999996</v>
      </c>
    </row>
    <row r="666" spans="1:5" ht="25.5">
      <c r="A666" s="14">
        <v>240016</v>
      </c>
      <c r="B666" s="19" t="s">
        <v>1137</v>
      </c>
      <c r="C666" s="138" t="s">
        <v>1138</v>
      </c>
      <c r="D666" s="14" t="s">
        <v>212</v>
      </c>
      <c r="E666" s="5">
        <f>34800*(100%+15%)</f>
        <v>40020</v>
      </c>
    </row>
    <row r="667" spans="1:5" ht="38.25">
      <c r="A667" s="9">
        <v>240017</v>
      </c>
      <c r="B667" s="19" t="s">
        <v>1596</v>
      </c>
      <c r="C667" s="138" t="s">
        <v>769</v>
      </c>
      <c r="D667" s="14" t="s">
        <v>212</v>
      </c>
      <c r="E667" s="5">
        <f>16500*(100%+15%)</f>
        <v>18975</v>
      </c>
    </row>
    <row r="668" spans="1:5" ht="38.25">
      <c r="A668" s="9"/>
      <c r="B668" s="19" t="s">
        <v>1597</v>
      </c>
      <c r="C668" s="138" t="s">
        <v>1598</v>
      </c>
      <c r="D668" s="14" t="s">
        <v>212</v>
      </c>
      <c r="E668" s="5">
        <f>21000*(100%+15%)</f>
        <v>24149.999999999996</v>
      </c>
    </row>
    <row r="669" spans="1:5" ht="38.25">
      <c r="A669" s="9">
        <v>240018</v>
      </c>
      <c r="B669" s="19" t="s">
        <v>1139</v>
      </c>
      <c r="C669" s="138" t="s">
        <v>1141</v>
      </c>
      <c r="D669" s="14" t="s">
        <v>212</v>
      </c>
      <c r="E669" s="5">
        <f>30000*(100%+15%)</f>
        <v>34500</v>
      </c>
    </row>
    <row r="670" spans="1:5" ht="38.25">
      <c r="A670" s="9">
        <v>240019</v>
      </c>
      <c r="B670" s="19" t="s">
        <v>765</v>
      </c>
      <c r="C670" s="138" t="s">
        <v>1143</v>
      </c>
      <c r="D670" s="14" t="s">
        <v>212</v>
      </c>
      <c r="E670" s="5">
        <f>36000*(100%+15%)</f>
        <v>41400</v>
      </c>
    </row>
    <row r="671" spans="1:5" ht="25.5">
      <c r="A671" s="9">
        <v>240020</v>
      </c>
      <c r="B671" s="19" t="s">
        <v>1142</v>
      </c>
      <c r="C671" s="138" t="s">
        <v>1140</v>
      </c>
      <c r="D671" s="14" t="s">
        <v>212</v>
      </c>
      <c r="E671" s="5">
        <f>39600*(100%+15%)</f>
        <v>45540</v>
      </c>
    </row>
    <row r="672" spans="1:5" ht="38.25">
      <c r="A672" s="9">
        <v>240021</v>
      </c>
      <c r="B672" s="104" t="s">
        <v>730</v>
      </c>
      <c r="C672" s="104" t="s">
        <v>1144</v>
      </c>
      <c r="D672" s="14" t="s">
        <v>212</v>
      </c>
      <c r="E672" s="5">
        <f>55440*(100%+15%)</f>
        <v>63755.99999999999</v>
      </c>
    </row>
    <row r="673" spans="1:5" ht="38.25">
      <c r="A673" s="9">
        <v>240022</v>
      </c>
      <c r="B673" s="104" t="s">
        <v>766</v>
      </c>
      <c r="C673" s="104" t="s">
        <v>755</v>
      </c>
      <c r="D673" s="14" t="s">
        <v>212</v>
      </c>
      <c r="E673" s="5">
        <f>55000*(100%+15%)</f>
        <v>63249.99999999999</v>
      </c>
    </row>
    <row r="674" spans="1:5" ht="12.75">
      <c r="A674" s="248" t="s">
        <v>686</v>
      </c>
      <c r="B674" s="248"/>
      <c r="C674" s="248"/>
      <c r="D674" s="248"/>
      <c r="E674" s="248"/>
    </row>
    <row r="675" spans="1:5" ht="12.75">
      <c r="A675" s="248" t="s">
        <v>812</v>
      </c>
      <c r="B675" s="248"/>
      <c r="C675" s="248"/>
      <c r="D675" s="248"/>
      <c r="E675" s="248"/>
    </row>
    <row r="676" spans="1:5" ht="12.75">
      <c r="A676" s="3">
        <v>250010</v>
      </c>
      <c r="B676" s="19" t="s">
        <v>787</v>
      </c>
      <c r="C676" s="101" t="s">
        <v>786</v>
      </c>
      <c r="D676" s="3" t="s">
        <v>212</v>
      </c>
      <c r="E676" s="5">
        <f>63250*(100%+15%)</f>
        <v>72737.5</v>
      </c>
    </row>
    <row r="677" spans="1:5" ht="25.5">
      <c r="A677" s="3">
        <v>250011</v>
      </c>
      <c r="B677" s="17" t="s">
        <v>15</v>
      </c>
      <c r="C677" s="17" t="s">
        <v>773</v>
      </c>
      <c r="D677" s="3" t="s">
        <v>212</v>
      </c>
      <c r="E677" s="5">
        <f>59500*(100%+15%)</f>
        <v>68425</v>
      </c>
    </row>
    <row r="678" spans="1:5" ht="25.5">
      <c r="A678" s="3">
        <v>250012</v>
      </c>
      <c r="B678" s="17" t="s">
        <v>788</v>
      </c>
      <c r="C678" s="17" t="s">
        <v>770</v>
      </c>
      <c r="D678" s="3" t="s">
        <v>212</v>
      </c>
      <c r="E678" s="5">
        <f>44500*(100%+15%)</f>
        <v>51174.99999999999</v>
      </c>
    </row>
    <row r="679" spans="1:5" ht="25.5">
      <c r="A679" s="3">
        <v>250013</v>
      </c>
      <c r="B679" s="17" t="s">
        <v>789</v>
      </c>
      <c r="C679" s="17" t="s">
        <v>771</v>
      </c>
      <c r="D679" s="3" t="s">
        <v>212</v>
      </c>
      <c r="E679" s="5">
        <f>50600*(100%+15%)</f>
        <v>58189.99999999999</v>
      </c>
    </row>
    <row r="680" spans="1:5" ht="25.5">
      <c r="A680" s="3">
        <v>250014</v>
      </c>
      <c r="B680" s="17" t="s">
        <v>790</v>
      </c>
      <c r="C680" s="17" t="s">
        <v>772</v>
      </c>
      <c r="D680" s="3" t="s">
        <v>212</v>
      </c>
      <c r="E680" s="5">
        <f>57000*(100%+15%)</f>
        <v>65550</v>
      </c>
    </row>
    <row r="681" spans="1:5" ht="12.75">
      <c r="A681" s="3">
        <v>250015</v>
      </c>
      <c r="B681" s="17" t="s">
        <v>16</v>
      </c>
      <c r="C681" s="17" t="s">
        <v>777</v>
      </c>
      <c r="D681" s="3" t="s">
        <v>212</v>
      </c>
      <c r="E681" s="5">
        <f>34200*(100%+15%)</f>
        <v>39330</v>
      </c>
    </row>
    <row r="682" spans="1:5" ht="25.5">
      <c r="A682" s="3">
        <v>250016</v>
      </c>
      <c r="B682" s="17" t="s">
        <v>791</v>
      </c>
      <c r="C682" s="17" t="s">
        <v>774</v>
      </c>
      <c r="D682" s="3" t="s">
        <v>212</v>
      </c>
      <c r="E682" s="5">
        <f>50600*(100%+15%)</f>
        <v>58189.99999999999</v>
      </c>
    </row>
    <row r="683" spans="1:5" ht="25.5">
      <c r="A683" s="3">
        <v>250017</v>
      </c>
      <c r="B683" s="17" t="s">
        <v>792</v>
      </c>
      <c r="C683" s="17" t="s">
        <v>775</v>
      </c>
      <c r="D683" s="3" t="s">
        <v>212</v>
      </c>
      <c r="E683" s="5">
        <f>57000*(100%+15%)</f>
        <v>65550</v>
      </c>
    </row>
    <row r="684" spans="1:5" ht="25.5">
      <c r="A684" s="3">
        <v>250018</v>
      </c>
      <c r="B684" s="17" t="s">
        <v>793</v>
      </c>
      <c r="C684" s="17" t="s">
        <v>776</v>
      </c>
      <c r="D684" s="3" t="s">
        <v>212</v>
      </c>
      <c r="E684" s="5">
        <f>63250*(100%+15%)</f>
        <v>72737.5</v>
      </c>
    </row>
    <row r="685" spans="1:5" ht="12.75">
      <c r="A685" s="3">
        <v>250019</v>
      </c>
      <c r="B685" s="19" t="s">
        <v>17</v>
      </c>
      <c r="C685" s="19" t="s">
        <v>782</v>
      </c>
      <c r="D685" s="3" t="s">
        <v>212</v>
      </c>
      <c r="E685" s="5">
        <f>19000*(100%+15%)</f>
        <v>21850</v>
      </c>
    </row>
    <row r="686" spans="1:5" ht="32.25" customHeight="1">
      <c r="A686" s="3">
        <v>250020</v>
      </c>
      <c r="B686" s="17" t="s">
        <v>18</v>
      </c>
      <c r="C686" s="104" t="s">
        <v>778</v>
      </c>
      <c r="D686" s="3" t="s">
        <v>212</v>
      </c>
      <c r="E686" s="5">
        <f>50600*(100%+15%)</f>
        <v>58189.99999999999</v>
      </c>
    </row>
    <row r="687" spans="1:5" ht="12.75">
      <c r="A687" s="3">
        <v>250021</v>
      </c>
      <c r="B687" s="19" t="s">
        <v>783</v>
      </c>
      <c r="C687" s="19" t="s">
        <v>784</v>
      </c>
      <c r="D687" s="3" t="s">
        <v>212</v>
      </c>
      <c r="E687" s="5">
        <f>25300*(100%+15%)</f>
        <v>29094.999999999996</v>
      </c>
    </row>
    <row r="688" spans="1:5" ht="25.5">
      <c r="A688" s="3">
        <v>250022</v>
      </c>
      <c r="B688" s="17" t="s">
        <v>794</v>
      </c>
      <c r="C688" s="104" t="s">
        <v>785</v>
      </c>
      <c r="D688" s="3" t="s">
        <v>212</v>
      </c>
      <c r="E688" s="5">
        <f>70000*(100%+15%)</f>
        <v>80500</v>
      </c>
    </row>
    <row r="689" spans="1:5" ht="38.25">
      <c r="A689" s="3">
        <v>250023</v>
      </c>
      <c r="B689" s="17" t="s">
        <v>795</v>
      </c>
      <c r="C689" s="104" t="s">
        <v>779</v>
      </c>
      <c r="D689" s="3" t="s">
        <v>212</v>
      </c>
      <c r="E689" s="5">
        <f>88550*(100%+15%)</f>
        <v>101832.49999999999</v>
      </c>
    </row>
    <row r="690" spans="1:5" ht="12.75">
      <c r="A690" s="3">
        <v>250024</v>
      </c>
      <c r="B690" s="19" t="s">
        <v>780</v>
      </c>
      <c r="C690" s="19" t="s">
        <v>781</v>
      </c>
      <c r="D690" s="3" t="s">
        <v>212</v>
      </c>
      <c r="E690" s="5">
        <f>48000*(100%+15%)</f>
        <v>55199.99999999999</v>
      </c>
    </row>
    <row r="691" spans="1:5" ht="29.25" customHeight="1">
      <c r="A691" s="3">
        <v>250025</v>
      </c>
      <c r="B691" s="17" t="s">
        <v>1198</v>
      </c>
      <c r="C691" s="221" t="s">
        <v>1197</v>
      </c>
      <c r="D691" s="3" t="s">
        <v>212</v>
      </c>
      <c r="E691" s="5">
        <f>69500*(100%+15%)</f>
        <v>79925</v>
      </c>
    </row>
    <row r="692" spans="1:5" ht="12.75">
      <c r="A692" s="248" t="s">
        <v>811</v>
      </c>
      <c r="B692" s="248"/>
      <c r="C692" s="248"/>
      <c r="D692" s="248"/>
      <c r="E692" s="248"/>
    </row>
    <row r="693" spans="1:5" ht="12.75">
      <c r="A693" s="123">
        <v>250125</v>
      </c>
      <c r="B693" s="124" t="s">
        <v>967</v>
      </c>
      <c r="C693" s="150" t="s">
        <v>800</v>
      </c>
      <c r="D693" s="126" t="s">
        <v>212</v>
      </c>
      <c r="E693" s="5">
        <f>88550*(100%+15%)</f>
        <v>101832.49999999999</v>
      </c>
    </row>
    <row r="694" spans="1:5" ht="12.75">
      <c r="A694" s="9">
        <v>250126</v>
      </c>
      <c r="B694" s="19" t="s">
        <v>984</v>
      </c>
      <c r="C694" s="101" t="s">
        <v>799</v>
      </c>
      <c r="D694" s="3" t="s">
        <v>212</v>
      </c>
      <c r="E694" s="5">
        <f>57000*(100%+15%)</f>
        <v>65550</v>
      </c>
    </row>
    <row r="695" spans="1:5" ht="12.75">
      <c r="A695" s="9">
        <v>250127</v>
      </c>
      <c r="B695" s="19" t="s">
        <v>14</v>
      </c>
      <c r="C695" s="101" t="s">
        <v>801</v>
      </c>
      <c r="D695" s="3" t="s">
        <v>212</v>
      </c>
      <c r="E695" s="5">
        <f>38000*(100%+15%)</f>
        <v>43700</v>
      </c>
    </row>
    <row r="696" spans="1:5" ht="12.75">
      <c r="A696" s="9">
        <v>250128</v>
      </c>
      <c r="B696" s="19" t="s">
        <v>968</v>
      </c>
      <c r="C696" s="101" t="s">
        <v>802</v>
      </c>
      <c r="D696" s="3" t="s">
        <v>212</v>
      </c>
      <c r="E696" s="5">
        <f>19000*(100%+15%)</f>
        <v>21850</v>
      </c>
    </row>
    <row r="697" spans="1:5" ht="25.5">
      <c r="A697" s="9">
        <v>250129</v>
      </c>
      <c r="B697" s="17" t="s">
        <v>969</v>
      </c>
      <c r="C697" s="17" t="s">
        <v>796</v>
      </c>
      <c r="D697" s="3" t="s">
        <v>212</v>
      </c>
      <c r="E697" s="5">
        <f>114000*(100%+15%)</f>
        <v>131100</v>
      </c>
    </row>
    <row r="698" spans="1:5" ht="25.5">
      <c r="A698" s="9">
        <v>250130</v>
      </c>
      <c r="B698" s="17" t="s">
        <v>970</v>
      </c>
      <c r="C698" s="17" t="s">
        <v>797</v>
      </c>
      <c r="D698" s="3" t="s">
        <v>212</v>
      </c>
      <c r="E698" s="5">
        <f>126500*(100%+15%)</f>
        <v>145475</v>
      </c>
    </row>
    <row r="699" spans="1:5" ht="25.5">
      <c r="A699" s="9">
        <v>250131</v>
      </c>
      <c r="B699" s="17" t="s">
        <v>971</v>
      </c>
      <c r="C699" s="17" t="s">
        <v>798</v>
      </c>
      <c r="D699" s="3" t="s">
        <v>212</v>
      </c>
      <c r="E699" s="5">
        <f>152000*(100%+15%)</f>
        <v>174800</v>
      </c>
    </row>
    <row r="700" spans="1:5" ht="12.75">
      <c r="A700" s="9">
        <v>250132</v>
      </c>
      <c r="B700" s="17"/>
      <c r="C700" s="17" t="s">
        <v>1196</v>
      </c>
      <c r="D700" s="3" t="s">
        <v>212</v>
      </c>
      <c r="E700" s="5">
        <f>25300*(100%+15%)</f>
        <v>29094.999999999996</v>
      </c>
    </row>
    <row r="701" spans="1:5" ht="38.25">
      <c r="A701" s="123">
        <v>250133</v>
      </c>
      <c r="B701" s="128" t="s">
        <v>980</v>
      </c>
      <c r="C701" s="128" t="s">
        <v>1629</v>
      </c>
      <c r="D701" s="126" t="s">
        <v>212</v>
      </c>
      <c r="E701" s="5">
        <f>116300*(100%+15%)</f>
        <v>133745</v>
      </c>
    </row>
    <row r="702" spans="1:5" ht="38.25">
      <c r="A702" s="123">
        <v>250134</v>
      </c>
      <c r="B702" s="128" t="s">
        <v>981</v>
      </c>
      <c r="C702" s="128" t="s">
        <v>1630</v>
      </c>
      <c r="D702" s="126" t="s">
        <v>212</v>
      </c>
      <c r="E702" s="5">
        <f>129000*(100%+15%)</f>
        <v>148350</v>
      </c>
    </row>
    <row r="703" spans="1:5" ht="38.25">
      <c r="A703" s="123">
        <v>250135</v>
      </c>
      <c r="B703" s="128" t="s">
        <v>982</v>
      </c>
      <c r="C703" s="128" t="s">
        <v>1631</v>
      </c>
      <c r="D703" s="126" t="s">
        <v>212</v>
      </c>
      <c r="E703" s="5">
        <f>154200*(100%+15%)</f>
        <v>177330</v>
      </c>
    </row>
    <row r="704" spans="1:5" ht="12.75">
      <c r="A704" s="248" t="s">
        <v>803</v>
      </c>
      <c r="B704" s="248"/>
      <c r="C704" s="248"/>
      <c r="D704" s="248"/>
      <c r="E704" s="248"/>
    </row>
    <row r="705" spans="1:5" ht="25.5">
      <c r="A705" s="9">
        <v>250232</v>
      </c>
      <c r="B705" s="17" t="s">
        <v>980</v>
      </c>
      <c r="C705" s="138" t="s">
        <v>804</v>
      </c>
      <c r="D705" s="3" t="s">
        <v>212</v>
      </c>
      <c r="E705" s="5">
        <f>89500*(100%+15%)</f>
        <v>102924.99999999999</v>
      </c>
    </row>
    <row r="706" spans="1:5" ht="25.5">
      <c r="A706" s="9">
        <v>250233</v>
      </c>
      <c r="B706" s="17" t="s">
        <v>981</v>
      </c>
      <c r="C706" s="138" t="s">
        <v>805</v>
      </c>
      <c r="D706" s="3" t="s">
        <v>212</v>
      </c>
      <c r="E706" s="5">
        <f>103700*(100%+15%)</f>
        <v>119254.99999999999</v>
      </c>
    </row>
    <row r="707" spans="1:5" ht="25.5">
      <c r="A707" s="9">
        <v>250234</v>
      </c>
      <c r="B707" s="17" t="s">
        <v>982</v>
      </c>
      <c r="C707" s="138" t="s">
        <v>806</v>
      </c>
      <c r="D707" s="3" t="s">
        <v>212</v>
      </c>
      <c r="E707" s="5">
        <f>120200*(100%+15%)</f>
        <v>138230</v>
      </c>
    </row>
    <row r="708" spans="1:5" ht="38.25">
      <c r="A708" s="9">
        <v>250235</v>
      </c>
      <c r="B708" s="17" t="s">
        <v>983</v>
      </c>
      <c r="C708" s="138" t="s">
        <v>807</v>
      </c>
      <c r="D708" s="3" t="s">
        <v>212</v>
      </c>
      <c r="E708" s="5">
        <f>190000*(100%+15%)</f>
        <v>218499.99999999997</v>
      </c>
    </row>
    <row r="709" spans="1:5" ht="12.75">
      <c r="A709" s="9">
        <v>250236</v>
      </c>
      <c r="B709" s="17" t="s">
        <v>190</v>
      </c>
      <c r="C709" s="101" t="s">
        <v>808</v>
      </c>
      <c r="D709" s="3" t="s">
        <v>212</v>
      </c>
      <c r="E709" s="5">
        <f>63250*(100%+15%)</f>
        <v>72737.5</v>
      </c>
    </row>
    <row r="710" spans="1:5" ht="12.75">
      <c r="A710" s="9">
        <v>250237</v>
      </c>
      <c r="B710" s="17" t="s">
        <v>1021</v>
      </c>
      <c r="C710" s="101" t="s">
        <v>809</v>
      </c>
      <c r="D710" s="3" t="s">
        <v>212</v>
      </c>
      <c r="E710" s="5">
        <f>57000*(100%+15%)</f>
        <v>65550</v>
      </c>
    </row>
    <row r="711" spans="1:5" ht="12.75">
      <c r="A711" s="248" t="s">
        <v>810</v>
      </c>
      <c r="B711" s="248"/>
      <c r="C711" s="248"/>
      <c r="D711" s="248"/>
      <c r="E711" s="248"/>
    </row>
    <row r="712" spans="1:5" ht="25.5">
      <c r="A712" s="9">
        <v>250338</v>
      </c>
      <c r="B712" s="17" t="s">
        <v>1022</v>
      </c>
      <c r="C712" s="138" t="s">
        <v>813</v>
      </c>
      <c r="D712" s="3" t="s">
        <v>212</v>
      </c>
      <c r="E712" s="5">
        <f>76000*(100%+15%)</f>
        <v>87400</v>
      </c>
    </row>
    <row r="713" spans="1:5" ht="25.5">
      <c r="A713" s="9">
        <v>250339</v>
      </c>
      <c r="B713" s="17" t="s">
        <v>1023</v>
      </c>
      <c r="C713" s="138" t="s">
        <v>814</v>
      </c>
      <c r="D713" s="3" t="s">
        <v>212</v>
      </c>
      <c r="E713" s="5">
        <f>95000*(100%+15%)</f>
        <v>109249.99999999999</v>
      </c>
    </row>
    <row r="714" spans="1:5" ht="25.5">
      <c r="A714" s="9">
        <v>250340</v>
      </c>
      <c r="B714" s="17" t="s">
        <v>1024</v>
      </c>
      <c r="C714" s="138" t="s">
        <v>815</v>
      </c>
      <c r="D714" s="3" t="s">
        <v>212</v>
      </c>
      <c r="E714" s="5">
        <f>114000*(100%+15%)</f>
        <v>131100</v>
      </c>
    </row>
    <row r="715" spans="1:5" ht="12.75">
      <c r="A715" s="9">
        <v>250341</v>
      </c>
      <c r="B715" s="17" t="s">
        <v>1025</v>
      </c>
      <c r="C715" s="101" t="s">
        <v>816</v>
      </c>
      <c r="D715" s="3" t="s">
        <v>212</v>
      </c>
      <c r="E715" s="5">
        <f>139000*(100%+15%)</f>
        <v>159850</v>
      </c>
    </row>
    <row r="716" spans="1:5" ht="25.5">
      <c r="A716" s="9">
        <v>250342</v>
      </c>
      <c r="B716" s="17" t="s">
        <v>1026</v>
      </c>
      <c r="C716" s="138" t="s">
        <v>817</v>
      </c>
      <c r="D716" s="3" t="s">
        <v>212</v>
      </c>
      <c r="E716" s="5">
        <f>151800*(100%+15%)</f>
        <v>174570</v>
      </c>
    </row>
    <row r="717" spans="1:5" ht="25.5">
      <c r="A717" s="9">
        <v>250343</v>
      </c>
      <c r="B717" s="17" t="s">
        <v>1027</v>
      </c>
      <c r="C717" s="138" t="s">
        <v>818</v>
      </c>
      <c r="D717" s="3" t="s">
        <v>212</v>
      </c>
      <c r="E717" s="5">
        <f>190000*(100%+15%)</f>
        <v>218499.99999999997</v>
      </c>
    </row>
    <row r="718" spans="1:5" ht="25.5">
      <c r="A718" s="9">
        <v>250344</v>
      </c>
      <c r="B718" s="17" t="s">
        <v>1028</v>
      </c>
      <c r="C718" s="138" t="s">
        <v>819</v>
      </c>
      <c r="D718" s="3" t="s">
        <v>212</v>
      </c>
      <c r="E718" s="5">
        <f>253000*(100%+15%)</f>
        <v>290950</v>
      </c>
    </row>
    <row r="719" spans="1:5" ht="25.5">
      <c r="A719" s="9">
        <v>250345</v>
      </c>
      <c r="B719" s="17" t="s">
        <v>1029</v>
      </c>
      <c r="C719" s="138" t="s">
        <v>820</v>
      </c>
      <c r="D719" s="3" t="s">
        <v>212</v>
      </c>
      <c r="E719" s="5">
        <f>177100*(100%+15%)</f>
        <v>203664.99999999997</v>
      </c>
    </row>
    <row r="720" spans="1:5" ht="25.5">
      <c r="A720" s="9">
        <v>250346</v>
      </c>
      <c r="B720" s="17" t="s">
        <v>1030</v>
      </c>
      <c r="C720" s="138" t="s">
        <v>821</v>
      </c>
      <c r="D720" s="3" t="s">
        <v>212</v>
      </c>
      <c r="E720" s="5">
        <f>227700*(100%+15%)</f>
        <v>261854.99999999997</v>
      </c>
    </row>
    <row r="721" spans="1:5" ht="25.5">
      <c r="A721" s="9">
        <v>250347</v>
      </c>
      <c r="B721" s="17" t="s">
        <v>1031</v>
      </c>
      <c r="C721" s="138" t="s">
        <v>822</v>
      </c>
      <c r="D721" s="3" t="s">
        <v>212</v>
      </c>
      <c r="E721" s="5">
        <f>291000*(100%+15%)</f>
        <v>334650</v>
      </c>
    </row>
    <row r="722" spans="1:5" ht="25.5">
      <c r="A722" s="9">
        <v>250348</v>
      </c>
      <c r="B722" s="19" t="s">
        <v>976</v>
      </c>
      <c r="C722" s="138" t="s">
        <v>823</v>
      </c>
      <c r="D722" s="3" t="s">
        <v>212</v>
      </c>
      <c r="E722" s="5">
        <f>82300*(100%+15%)</f>
        <v>94644.99999999999</v>
      </c>
    </row>
    <row r="723" spans="1:5" ht="25.5">
      <c r="A723" s="9">
        <v>250349</v>
      </c>
      <c r="B723" s="101" t="s">
        <v>977</v>
      </c>
      <c r="C723" s="138" t="s">
        <v>824</v>
      </c>
      <c r="D723" s="3" t="s">
        <v>212</v>
      </c>
      <c r="E723" s="5">
        <f>107525*(100%+15%)</f>
        <v>123653.74999999999</v>
      </c>
    </row>
    <row r="724" spans="1:5" ht="51">
      <c r="A724" s="9">
        <v>250349</v>
      </c>
      <c r="B724" s="150" t="s">
        <v>1971</v>
      </c>
      <c r="C724" s="214" t="s">
        <v>1972</v>
      </c>
      <c r="D724" s="126" t="s">
        <v>212</v>
      </c>
      <c r="E724" s="5">
        <f>110000*(100%+15%)</f>
        <v>126499.99999999999</v>
      </c>
    </row>
    <row r="725" spans="1:5" ht="25.5">
      <c r="A725" s="9">
        <v>250350</v>
      </c>
      <c r="B725" s="101" t="s">
        <v>978</v>
      </c>
      <c r="C725" s="138" t="s">
        <v>825</v>
      </c>
      <c r="D725" s="3" t="s">
        <v>212</v>
      </c>
      <c r="E725" s="5">
        <f>133000*(100%+15%)</f>
        <v>152950</v>
      </c>
    </row>
    <row r="726" spans="1:5" ht="12.75">
      <c r="A726" s="248" t="s">
        <v>827</v>
      </c>
      <c r="B726" s="248"/>
      <c r="C726" s="248"/>
      <c r="D726" s="248"/>
      <c r="E726" s="248"/>
    </row>
    <row r="727" spans="1:5" ht="43.5" customHeight="1">
      <c r="A727" s="9">
        <v>250452</v>
      </c>
      <c r="B727" s="17" t="s">
        <v>1032</v>
      </c>
      <c r="C727" s="138" t="s">
        <v>828</v>
      </c>
      <c r="D727" s="3" t="s">
        <v>212</v>
      </c>
      <c r="E727" s="120">
        <f>264500*(100%+15%)</f>
        <v>304175</v>
      </c>
    </row>
    <row r="728" spans="1:5" ht="57.75" customHeight="1">
      <c r="A728" s="9">
        <v>250453</v>
      </c>
      <c r="B728" s="17" t="s">
        <v>1033</v>
      </c>
      <c r="C728" s="138" t="s">
        <v>829</v>
      </c>
      <c r="D728" s="3" t="s">
        <v>212</v>
      </c>
      <c r="E728" s="120">
        <f>483000*(100%+15%)</f>
        <v>555450</v>
      </c>
    </row>
    <row r="729" spans="1:5" ht="12.75">
      <c r="A729" s="248" t="s">
        <v>830</v>
      </c>
      <c r="B729" s="248"/>
      <c r="C729" s="248"/>
      <c r="D729" s="248"/>
      <c r="E729" s="248"/>
    </row>
    <row r="730" spans="1:5" ht="25.5">
      <c r="A730" s="9">
        <v>250554</v>
      </c>
      <c r="B730" s="19" t="s">
        <v>1008</v>
      </c>
      <c r="C730" s="138" t="s">
        <v>833</v>
      </c>
      <c r="D730" s="3" t="s">
        <v>212</v>
      </c>
      <c r="E730" s="5">
        <f>72100*(100%+15%)</f>
        <v>82915</v>
      </c>
    </row>
    <row r="731" spans="1:5" ht="25.5">
      <c r="A731" s="9">
        <v>250555</v>
      </c>
      <c r="B731" s="19" t="s">
        <v>1009</v>
      </c>
      <c r="C731" s="138" t="s">
        <v>832</v>
      </c>
      <c r="D731" s="3" t="s">
        <v>212</v>
      </c>
      <c r="E731" s="5">
        <f>76000*(100%+15%)</f>
        <v>87400</v>
      </c>
    </row>
    <row r="732" spans="1:5" ht="25.5">
      <c r="A732" s="9">
        <v>250556</v>
      </c>
      <c r="B732" s="19" t="s">
        <v>1010</v>
      </c>
      <c r="C732" s="138" t="s">
        <v>831</v>
      </c>
      <c r="D732" s="3" t="s">
        <v>212</v>
      </c>
      <c r="E732" s="5">
        <f>76000*(100%+15%)</f>
        <v>87400</v>
      </c>
    </row>
    <row r="733" spans="1:5" ht="25.5">
      <c r="A733" s="9">
        <v>250557</v>
      </c>
      <c r="B733" s="19" t="s">
        <v>1011</v>
      </c>
      <c r="C733" s="138" t="s">
        <v>1019</v>
      </c>
      <c r="D733" s="3" t="s">
        <v>212</v>
      </c>
      <c r="E733" s="5">
        <f>49335*(100%+15%)</f>
        <v>56735.24999999999</v>
      </c>
    </row>
    <row r="734" spans="1:5" ht="38.25">
      <c r="A734" s="9">
        <v>250558</v>
      </c>
      <c r="B734" s="19" t="s">
        <v>1012</v>
      </c>
      <c r="C734" s="138" t="s">
        <v>1015</v>
      </c>
      <c r="D734" s="3" t="s">
        <v>212</v>
      </c>
      <c r="E734" s="5">
        <f>57000*(100%+15%)</f>
        <v>65550</v>
      </c>
    </row>
    <row r="735" spans="1:5" ht="38.25">
      <c r="A735" s="9">
        <v>250559</v>
      </c>
      <c r="B735" s="19" t="s">
        <v>1013</v>
      </c>
      <c r="C735" s="138" t="s">
        <v>1016</v>
      </c>
      <c r="D735" s="3" t="s">
        <v>212</v>
      </c>
      <c r="E735" s="5">
        <f>63250*(100%+15%)</f>
        <v>72737.5</v>
      </c>
    </row>
    <row r="736" spans="1:5" ht="38.25">
      <c r="A736" s="9">
        <v>250560</v>
      </c>
      <c r="B736" s="19" t="s">
        <v>1014</v>
      </c>
      <c r="C736" s="138" t="s">
        <v>1017</v>
      </c>
      <c r="D736" s="3" t="s">
        <v>212</v>
      </c>
      <c r="E736" s="5">
        <f>76500*(100%+15%)</f>
        <v>87975</v>
      </c>
    </row>
    <row r="737" spans="1:5" ht="38.25">
      <c r="A737" s="9">
        <v>250561</v>
      </c>
      <c r="B737" s="19" t="s">
        <v>1020</v>
      </c>
      <c r="C737" s="138" t="s">
        <v>1018</v>
      </c>
      <c r="D737" s="3" t="s">
        <v>212</v>
      </c>
      <c r="E737" s="5">
        <f>69600*(100%+15%)</f>
        <v>80040</v>
      </c>
    </row>
    <row r="738" spans="1:5" ht="12.75">
      <c r="A738" s="248" t="s">
        <v>834</v>
      </c>
      <c r="B738" s="248"/>
      <c r="C738" s="248"/>
      <c r="D738" s="248"/>
      <c r="E738" s="248"/>
    </row>
    <row r="739" spans="1:5" ht="12.75">
      <c r="A739" s="9">
        <v>250662</v>
      </c>
      <c r="B739" s="19" t="s">
        <v>999</v>
      </c>
      <c r="C739" s="138" t="s">
        <v>836</v>
      </c>
      <c r="D739" s="3" t="s">
        <v>212</v>
      </c>
      <c r="E739" s="5">
        <f>20300*(100%+15%)</f>
        <v>23345</v>
      </c>
    </row>
    <row r="740" spans="1:5" ht="12.75">
      <c r="A740" s="9">
        <v>250663</v>
      </c>
      <c r="B740" s="19" t="s">
        <v>992</v>
      </c>
      <c r="C740" s="138" t="s">
        <v>839</v>
      </c>
      <c r="D740" s="3" t="s">
        <v>212</v>
      </c>
      <c r="E740" s="5">
        <f>53200*(100%+15%)</f>
        <v>61179.99999999999</v>
      </c>
    </row>
    <row r="741" spans="1:5" ht="25.5">
      <c r="A741" s="9">
        <v>250664</v>
      </c>
      <c r="B741" s="19" t="s">
        <v>993</v>
      </c>
      <c r="C741" s="138" t="s">
        <v>838</v>
      </c>
      <c r="D741" s="3" t="s">
        <v>212</v>
      </c>
      <c r="E741" s="5">
        <f>75900*(100%+15%)</f>
        <v>87285</v>
      </c>
    </row>
    <row r="742" spans="1:5" ht="38.25">
      <c r="A742" s="9">
        <v>250665</v>
      </c>
      <c r="B742" s="19" t="s">
        <v>998</v>
      </c>
      <c r="C742" s="138" t="s">
        <v>837</v>
      </c>
      <c r="D742" s="3" t="s">
        <v>212</v>
      </c>
      <c r="E742" s="5">
        <f>101200*(100%+15%)</f>
        <v>116379.99999999999</v>
      </c>
    </row>
    <row r="743" spans="1:5" ht="25.5">
      <c r="A743" s="9">
        <v>250666</v>
      </c>
      <c r="B743" s="19" t="s">
        <v>994</v>
      </c>
      <c r="C743" s="138" t="s">
        <v>843</v>
      </c>
      <c r="D743" s="3" t="s">
        <v>212</v>
      </c>
      <c r="E743" s="5">
        <f>44275*(100%+15%)</f>
        <v>50916.24999999999</v>
      </c>
    </row>
    <row r="744" spans="1:5" ht="12.75">
      <c r="A744" s="9">
        <v>250667</v>
      </c>
      <c r="B744" s="101" t="s">
        <v>995</v>
      </c>
      <c r="C744" s="138" t="s">
        <v>842</v>
      </c>
      <c r="D744" s="3" t="s">
        <v>212</v>
      </c>
      <c r="E744" s="5">
        <f>31000*(100%+15%)</f>
        <v>35650</v>
      </c>
    </row>
    <row r="745" spans="1:5" ht="12.75">
      <c r="A745" s="9">
        <v>250668</v>
      </c>
      <c r="B745" s="19" t="s">
        <v>996</v>
      </c>
      <c r="C745" s="138" t="s">
        <v>841</v>
      </c>
      <c r="D745" s="3" t="s">
        <v>212</v>
      </c>
      <c r="E745" s="5">
        <f>38000*(100%+15%)</f>
        <v>43700</v>
      </c>
    </row>
    <row r="746" spans="1:5" ht="12.75">
      <c r="A746" s="9">
        <v>250669</v>
      </c>
      <c r="B746" s="19" t="s">
        <v>997</v>
      </c>
      <c r="C746" s="138" t="s">
        <v>840</v>
      </c>
      <c r="D746" s="3" t="s">
        <v>212</v>
      </c>
      <c r="E746" s="5">
        <f>33000*(100%+15%)</f>
        <v>37950</v>
      </c>
    </row>
    <row r="747" spans="1:5" ht="25.5">
      <c r="A747" s="9">
        <v>250670</v>
      </c>
      <c r="B747" s="19" t="s">
        <v>973</v>
      </c>
      <c r="C747" s="138" t="s">
        <v>835</v>
      </c>
      <c r="D747" s="3" t="s">
        <v>212</v>
      </c>
      <c r="E747" s="5">
        <f>34200*(100%+15%)</f>
        <v>39330</v>
      </c>
    </row>
    <row r="748" spans="1:5" ht="12.75">
      <c r="A748" s="248" t="s">
        <v>844</v>
      </c>
      <c r="B748" s="248"/>
      <c r="C748" s="248"/>
      <c r="D748" s="248"/>
      <c r="E748" s="248"/>
    </row>
    <row r="749" spans="1:5" ht="12.75">
      <c r="A749" s="9">
        <v>250771</v>
      </c>
      <c r="B749" s="19" t="s">
        <v>1065</v>
      </c>
      <c r="C749" s="138" t="s">
        <v>851</v>
      </c>
      <c r="D749" s="3" t="s">
        <v>212</v>
      </c>
      <c r="E749" s="5">
        <f>55660*(100%+15%)</f>
        <v>64008.99999999999</v>
      </c>
    </row>
    <row r="750" spans="1:5" ht="25.5">
      <c r="A750" s="9">
        <v>250772</v>
      </c>
      <c r="B750" s="19" t="s">
        <v>1073</v>
      </c>
      <c r="C750" s="138" t="s">
        <v>850</v>
      </c>
      <c r="D750" s="3" t="s">
        <v>212</v>
      </c>
      <c r="E750" s="5">
        <f>34500*(100%+15%)</f>
        <v>39675</v>
      </c>
    </row>
    <row r="751" spans="1:5" ht="25.5">
      <c r="A751" s="9">
        <v>250773</v>
      </c>
      <c r="B751" s="19" t="s">
        <v>1074</v>
      </c>
      <c r="C751" s="138" t="s">
        <v>849</v>
      </c>
      <c r="D751" s="3" t="s">
        <v>212</v>
      </c>
      <c r="E751" s="5">
        <f>63250*(100%+15%)</f>
        <v>72737.5</v>
      </c>
    </row>
    <row r="752" spans="1:5" ht="12.75">
      <c r="A752" s="9">
        <v>250774</v>
      </c>
      <c r="B752" s="19" t="s">
        <v>1069</v>
      </c>
      <c r="C752" s="138" t="s">
        <v>848</v>
      </c>
      <c r="D752" s="3" t="s">
        <v>212</v>
      </c>
      <c r="E752" s="5">
        <f>38000*(100%+15%)</f>
        <v>43700</v>
      </c>
    </row>
    <row r="753" spans="1:5" ht="38.25">
      <c r="A753" s="9">
        <v>250775</v>
      </c>
      <c r="B753" s="19" t="s">
        <v>1070</v>
      </c>
      <c r="C753" s="138" t="s">
        <v>847</v>
      </c>
      <c r="D753" s="3" t="s">
        <v>212</v>
      </c>
      <c r="E753" s="5">
        <f>83200*(100%+15%)</f>
        <v>95679.99999999999</v>
      </c>
    </row>
    <row r="754" spans="1:5" ht="12.75">
      <c r="A754" s="9">
        <v>250776</v>
      </c>
      <c r="B754" s="19" t="s">
        <v>1071</v>
      </c>
      <c r="C754" s="138" t="s">
        <v>846</v>
      </c>
      <c r="D754" s="3" t="s">
        <v>212</v>
      </c>
      <c r="E754" s="5">
        <f>11400*(100%+15%)</f>
        <v>13109.999999999998</v>
      </c>
    </row>
    <row r="755" spans="1:5" ht="25.5">
      <c r="A755" s="9">
        <v>250777</v>
      </c>
      <c r="B755" s="19" t="s">
        <v>1072</v>
      </c>
      <c r="C755" s="138" t="s">
        <v>845</v>
      </c>
      <c r="D755" s="3" t="s">
        <v>212</v>
      </c>
      <c r="E755" s="5">
        <f>70000*(100%+15%)</f>
        <v>80500</v>
      </c>
    </row>
    <row r="756" spans="1:5" ht="12.75">
      <c r="A756" s="248" t="s">
        <v>852</v>
      </c>
      <c r="B756" s="248"/>
      <c r="C756" s="248"/>
      <c r="D756" s="248"/>
      <c r="E756" s="248"/>
    </row>
    <row r="757" spans="1:5" ht="12.75">
      <c r="A757" s="9">
        <v>250878</v>
      </c>
      <c r="B757" s="101" t="s">
        <v>1034</v>
      </c>
      <c r="C757" s="138" t="s">
        <v>854</v>
      </c>
      <c r="D757" s="3" t="s">
        <v>212</v>
      </c>
      <c r="E757" s="5">
        <f>52000*(100%+15%)</f>
        <v>59799.99999999999</v>
      </c>
    </row>
    <row r="758" spans="1:5" ht="38.25">
      <c r="A758" s="9">
        <v>250879</v>
      </c>
      <c r="B758" s="101" t="s">
        <v>1038</v>
      </c>
      <c r="C758" s="138" t="s">
        <v>861</v>
      </c>
      <c r="D758" s="3" t="s">
        <v>212</v>
      </c>
      <c r="E758" s="5">
        <f>120200*(100%+15%)</f>
        <v>138230</v>
      </c>
    </row>
    <row r="759" spans="1:5" ht="38.25">
      <c r="A759" s="9">
        <v>250880</v>
      </c>
      <c r="B759" s="101" t="s">
        <v>1039</v>
      </c>
      <c r="C759" s="138" t="s">
        <v>860</v>
      </c>
      <c r="D759" s="3" t="s">
        <v>212</v>
      </c>
      <c r="E759" s="5">
        <f>86020*(100%+15%)</f>
        <v>98922.99999999999</v>
      </c>
    </row>
    <row r="760" spans="1:5" ht="38.25">
      <c r="A760" s="9">
        <v>250881</v>
      </c>
      <c r="B760" s="101" t="s">
        <v>1040</v>
      </c>
      <c r="C760" s="138" t="s">
        <v>859</v>
      </c>
      <c r="D760" s="3" t="s">
        <v>212</v>
      </c>
      <c r="E760" s="5">
        <f>50600*(100%+15%)</f>
        <v>58189.99999999999</v>
      </c>
    </row>
    <row r="761" spans="1:5" ht="12.75">
      <c r="A761" s="9">
        <v>250882</v>
      </c>
      <c r="B761" s="19" t="s">
        <v>1053</v>
      </c>
      <c r="C761" s="138" t="s">
        <v>876</v>
      </c>
      <c r="D761" s="3" t="s">
        <v>212</v>
      </c>
      <c r="E761" s="5">
        <f>114000*(100%+15%)</f>
        <v>131100</v>
      </c>
    </row>
    <row r="762" spans="1:5" ht="12.75">
      <c r="A762" s="9">
        <v>250883</v>
      </c>
      <c r="B762" s="19" t="s">
        <v>1054</v>
      </c>
      <c r="C762" s="138" t="s">
        <v>875</v>
      </c>
      <c r="D762" s="3" t="s">
        <v>212</v>
      </c>
      <c r="E762" s="5">
        <f>151800*(100%+15%)</f>
        <v>174570</v>
      </c>
    </row>
    <row r="763" spans="1:5" ht="12.75">
      <c r="A763" s="9">
        <v>250884</v>
      </c>
      <c r="B763" s="19" t="s">
        <v>1055</v>
      </c>
      <c r="C763" s="138" t="s">
        <v>874</v>
      </c>
      <c r="D763" s="3" t="s">
        <v>212</v>
      </c>
      <c r="E763" s="5">
        <f>190750*(100%+15%)</f>
        <v>219362.49999999997</v>
      </c>
    </row>
    <row r="764" spans="1:5" ht="25.5">
      <c r="A764" s="9">
        <v>250885</v>
      </c>
      <c r="B764" s="19" t="s">
        <v>1056</v>
      </c>
      <c r="C764" s="138" t="s">
        <v>868</v>
      </c>
      <c r="D764" s="3" t="s">
        <v>212</v>
      </c>
      <c r="E764" s="5">
        <f>190750*(100%+15%)</f>
        <v>219362.49999999997</v>
      </c>
    </row>
    <row r="765" spans="1:5" ht="25.5">
      <c r="A765" s="9">
        <v>250886</v>
      </c>
      <c r="B765" s="19" t="s">
        <v>1057</v>
      </c>
      <c r="C765" s="138" t="s">
        <v>867</v>
      </c>
      <c r="D765" s="3" t="s">
        <v>212</v>
      </c>
      <c r="E765" s="5">
        <f>227700*(100%+15%)</f>
        <v>261854.99999999997</v>
      </c>
    </row>
    <row r="766" spans="1:5" ht="25.5">
      <c r="A766" s="9">
        <v>250887</v>
      </c>
      <c r="B766" s="19" t="s">
        <v>1058</v>
      </c>
      <c r="C766" s="138" t="s">
        <v>866</v>
      </c>
      <c r="D766" s="3" t="s">
        <v>212</v>
      </c>
      <c r="E766" s="5">
        <f>278300*(100%+15%)</f>
        <v>320045</v>
      </c>
    </row>
    <row r="767" spans="1:5" ht="25.5">
      <c r="A767" s="9">
        <v>250888</v>
      </c>
      <c r="B767" s="19" t="s">
        <v>1059</v>
      </c>
      <c r="C767" s="138" t="s">
        <v>865</v>
      </c>
      <c r="D767" s="3" t="s">
        <v>212</v>
      </c>
      <c r="E767" s="5">
        <f>38000*(100%+15%)</f>
        <v>43700</v>
      </c>
    </row>
    <row r="768" spans="1:5" ht="25.5">
      <c r="A768" s="9">
        <v>250889</v>
      </c>
      <c r="B768" s="101" t="s">
        <v>1042</v>
      </c>
      <c r="C768" s="138" t="s">
        <v>879</v>
      </c>
      <c r="D768" s="3" t="s">
        <v>212</v>
      </c>
      <c r="E768" s="5">
        <f>70000*(100%+15%)</f>
        <v>80500</v>
      </c>
    </row>
    <row r="769" spans="1:5" ht="25.5">
      <c r="A769" s="9">
        <v>250890</v>
      </c>
      <c r="B769" s="101" t="s">
        <v>1043</v>
      </c>
      <c r="C769" s="138" t="s">
        <v>878</v>
      </c>
      <c r="D769" s="3" t="s">
        <v>212</v>
      </c>
      <c r="E769" s="5">
        <f>21500*(100%+15%)</f>
        <v>24724.999999999996</v>
      </c>
    </row>
    <row r="770" spans="1:5" ht="12.75">
      <c r="A770" s="9">
        <v>250891</v>
      </c>
      <c r="B770" s="101" t="s">
        <v>1044</v>
      </c>
      <c r="C770" s="138" t="s">
        <v>877</v>
      </c>
      <c r="D770" s="3" t="s">
        <v>212</v>
      </c>
      <c r="E770" s="5">
        <f>31600*(100%+15%)</f>
        <v>36340</v>
      </c>
    </row>
    <row r="771" spans="1:5" ht="12.75">
      <c r="A771" s="9">
        <v>250892</v>
      </c>
      <c r="B771" s="101" t="s">
        <v>1045</v>
      </c>
      <c r="C771" s="138" t="s">
        <v>858</v>
      </c>
      <c r="D771" s="3" t="s">
        <v>212</v>
      </c>
      <c r="E771" s="5">
        <f>70000*(100%+15%)</f>
        <v>80500</v>
      </c>
    </row>
    <row r="772" spans="1:5" ht="12.75">
      <c r="A772" s="9">
        <v>250893</v>
      </c>
      <c r="B772" s="101" t="s">
        <v>1046</v>
      </c>
      <c r="C772" s="138" t="s">
        <v>853</v>
      </c>
      <c r="D772" s="3" t="s">
        <v>212</v>
      </c>
      <c r="E772" s="5">
        <f>45000*(100%+15%)</f>
        <v>51749.99999999999</v>
      </c>
    </row>
    <row r="773" spans="1:5" ht="25.5">
      <c r="A773" s="9">
        <v>250894</v>
      </c>
      <c r="B773" s="19" t="s">
        <v>1047</v>
      </c>
      <c r="C773" s="138" t="s">
        <v>873</v>
      </c>
      <c r="D773" s="3" t="s">
        <v>212</v>
      </c>
      <c r="E773" s="5">
        <f>38000*(100%+15%)</f>
        <v>43700</v>
      </c>
    </row>
    <row r="774" spans="1:5" ht="25.5">
      <c r="A774" s="9">
        <v>250895</v>
      </c>
      <c r="B774" s="19" t="s">
        <v>1048</v>
      </c>
      <c r="C774" s="138" t="s">
        <v>872</v>
      </c>
      <c r="D774" s="3" t="s">
        <v>212</v>
      </c>
      <c r="E774" s="5">
        <f>45500*(100%+15%)</f>
        <v>52324.99999999999</v>
      </c>
    </row>
    <row r="775" spans="1:5" ht="25.5">
      <c r="A775" s="9">
        <v>250896</v>
      </c>
      <c r="B775" s="19" t="s">
        <v>1049</v>
      </c>
      <c r="C775" s="138" t="s">
        <v>871</v>
      </c>
      <c r="D775" s="3" t="s">
        <v>212</v>
      </c>
      <c r="E775" s="5">
        <f>53200*(100%+15%)</f>
        <v>61179.99999999999</v>
      </c>
    </row>
    <row r="776" spans="1:5" ht="38.25">
      <c r="A776" s="9">
        <v>250897</v>
      </c>
      <c r="B776" s="19" t="s">
        <v>1050</v>
      </c>
      <c r="C776" s="138" t="s">
        <v>857</v>
      </c>
      <c r="D776" s="3" t="s">
        <v>212</v>
      </c>
      <c r="E776" s="5">
        <f>151800*(100%+15%)</f>
        <v>174570</v>
      </c>
    </row>
    <row r="777" spans="1:5" ht="38.25">
      <c r="A777" s="9">
        <v>250898</v>
      </c>
      <c r="B777" s="101" t="s">
        <v>1051</v>
      </c>
      <c r="C777" s="138" t="s">
        <v>856</v>
      </c>
      <c r="D777" s="3" t="s">
        <v>212</v>
      </c>
      <c r="E777" s="5">
        <f>76000*(100%+15%)</f>
        <v>87400</v>
      </c>
    </row>
    <row r="778" spans="1:5" ht="38.25">
      <c r="A778" s="9">
        <v>250899</v>
      </c>
      <c r="B778" s="101" t="s">
        <v>1052</v>
      </c>
      <c r="C778" s="138" t="s">
        <v>855</v>
      </c>
      <c r="D778" s="3" t="s">
        <v>212</v>
      </c>
      <c r="E778" s="5">
        <f>50600*(100%+15%)</f>
        <v>58189.99999999999</v>
      </c>
    </row>
    <row r="779" spans="1:5" ht="12.75">
      <c r="A779" s="9">
        <v>250900</v>
      </c>
      <c r="B779" s="101" t="s">
        <v>1037</v>
      </c>
      <c r="C779" s="138" t="s">
        <v>870</v>
      </c>
      <c r="D779" s="3" t="s">
        <v>212</v>
      </c>
      <c r="E779" s="5">
        <f>19000*(100%+15%)</f>
        <v>21850</v>
      </c>
    </row>
    <row r="780" spans="1:5" ht="12.75">
      <c r="A780" s="9">
        <v>250901</v>
      </c>
      <c r="B780" s="19" t="s">
        <v>1041</v>
      </c>
      <c r="C780" s="138" t="s">
        <v>869</v>
      </c>
      <c r="D780" s="3" t="s">
        <v>212</v>
      </c>
      <c r="E780" s="5">
        <f>32000*(100%+15%)</f>
        <v>36800</v>
      </c>
    </row>
    <row r="781" spans="1:5" ht="12.75">
      <c r="A781" s="9">
        <v>250902</v>
      </c>
      <c r="B781" s="19" t="s">
        <v>1066</v>
      </c>
      <c r="C781" s="138" t="s">
        <v>864</v>
      </c>
      <c r="D781" s="3" t="s">
        <v>212</v>
      </c>
      <c r="E781" s="5">
        <f>44200*(100%+15%)</f>
        <v>50829.99999999999</v>
      </c>
    </row>
    <row r="782" spans="1:5" ht="12.75">
      <c r="A782" s="9">
        <v>250903</v>
      </c>
      <c r="B782" s="19" t="s">
        <v>1067</v>
      </c>
      <c r="C782" s="138" t="s">
        <v>863</v>
      </c>
      <c r="D782" s="3" t="s">
        <v>212</v>
      </c>
      <c r="E782" s="5">
        <f>20300*(100%+15%)</f>
        <v>23345</v>
      </c>
    </row>
    <row r="783" spans="1:5" ht="12.75">
      <c r="A783" s="9">
        <v>250904</v>
      </c>
      <c r="B783" s="19" t="s">
        <v>1068</v>
      </c>
      <c r="C783" s="138" t="s">
        <v>862</v>
      </c>
      <c r="D783" s="3" t="s">
        <v>212</v>
      </c>
      <c r="E783" s="5">
        <f>25300*(100%+15%)</f>
        <v>29094.999999999996</v>
      </c>
    </row>
    <row r="784" spans="1:5" ht="12.75">
      <c r="A784" s="248" t="s">
        <v>880</v>
      </c>
      <c r="B784" s="248"/>
      <c r="C784" s="248"/>
      <c r="D784" s="248"/>
      <c r="E784" s="248"/>
    </row>
    <row r="785" spans="1:5" ht="25.5">
      <c r="A785" s="9">
        <v>251005</v>
      </c>
      <c r="B785" s="19" t="s">
        <v>1079</v>
      </c>
      <c r="C785" s="138" t="s">
        <v>1064</v>
      </c>
      <c r="D785" s="3" t="s">
        <v>212</v>
      </c>
      <c r="E785" s="50">
        <f>127*(100%+15%)</f>
        <v>146.04999999999998</v>
      </c>
    </row>
    <row r="786" spans="1:5" ht="38.25">
      <c r="A786" s="9">
        <v>251006</v>
      </c>
      <c r="B786" s="101" t="s">
        <v>1075</v>
      </c>
      <c r="C786" s="138" t="s">
        <v>1061</v>
      </c>
      <c r="D786" s="3" t="s">
        <v>212</v>
      </c>
      <c r="E786" s="50">
        <f>178*(100%+15%)</f>
        <v>204.7</v>
      </c>
    </row>
    <row r="787" spans="1:5" ht="25.5">
      <c r="A787" s="9">
        <v>251007</v>
      </c>
      <c r="B787" s="101" t="s">
        <v>1076</v>
      </c>
      <c r="C787" s="138" t="s">
        <v>1060</v>
      </c>
      <c r="D787" s="3" t="s">
        <v>212</v>
      </c>
      <c r="E787" s="50">
        <f>140*(100%+15%)</f>
        <v>161</v>
      </c>
    </row>
    <row r="788" spans="1:5" ht="12.75">
      <c r="A788" s="9">
        <v>250008</v>
      </c>
      <c r="B788" s="101" t="s">
        <v>1077</v>
      </c>
      <c r="C788" s="138" t="s">
        <v>1062</v>
      </c>
      <c r="D788" s="3" t="s">
        <v>212</v>
      </c>
      <c r="E788" s="50">
        <v>265</v>
      </c>
    </row>
    <row r="789" spans="1:5" ht="12.75">
      <c r="A789" s="9">
        <v>251009</v>
      </c>
      <c r="B789" s="101" t="s">
        <v>1078</v>
      </c>
      <c r="C789" s="138" t="s">
        <v>1063</v>
      </c>
      <c r="D789" s="3" t="s">
        <v>212</v>
      </c>
      <c r="E789" s="50">
        <f>320*(100%+15%)</f>
        <v>368</v>
      </c>
    </row>
    <row r="790" spans="1:5" ht="12.75">
      <c r="A790" s="248" t="s">
        <v>881</v>
      </c>
      <c r="B790" s="248"/>
      <c r="C790" s="248"/>
      <c r="D790" s="248"/>
      <c r="E790" s="248"/>
    </row>
    <row r="791" spans="1:5" ht="12.75">
      <c r="A791" s="248" t="s">
        <v>882</v>
      </c>
      <c r="B791" s="248"/>
      <c r="C791" s="248"/>
      <c r="D791" s="248"/>
      <c r="E791" s="248"/>
    </row>
    <row r="792" spans="1:5" ht="51">
      <c r="A792" s="123">
        <v>251108</v>
      </c>
      <c r="B792" s="150" t="s">
        <v>1825</v>
      </c>
      <c r="C792" s="214" t="s">
        <v>1826</v>
      </c>
      <c r="D792" s="126" t="s">
        <v>212</v>
      </c>
      <c r="E792" s="5">
        <f>215600*(100%+15%)</f>
        <v>247939.99999999997</v>
      </c>
    </row>
    <row r="793" spans="1:5" ht="63.75">
      <c r="A793" s="123">
        <v>251109</v>
      </c>
      <c r="B793" s="150" t="s">
        <v>1828</v>
      </c>
      <c r="C793" s="214" t="s">
        <v>1827</v>
      </c>
      <c r="D793" s="126" t="s">
        <v>212</v>
      </c>
      <c r="E793" s="5">
        <f>228800*(100%+15%)</f>
        <v>263120</v>
      </c>
    </row>
    <row r="794" spans="1:5" ht="38.25">
      <c r="A794" s="9">
        <v>251110</v>
      </c>
      <c r="B794" s="19" t="s">
        <v>1089</v>
      </c>
      <c r="C794" s="138" t="s">
        <v>893</v>
      </c>
      <c r="D794" s="3" t="s">
        <v>212</v>
      </c>
      <c r="E794" s="5">
        <f>120175*(100%+15%)</f>
        <v>138201.25</v>
      </c>
    </row>
    <row r="795" spans="1:5" ht="38.25">
      <c r="A795" s="9">
        <v>251111</v>
      </c>
      <c r="B795" s="19" t="s">
        <v>1090</v>
      </c>
      <c r="C795" s="138" t="s">
        <v>892</v>
      </c>
      <c r="D795" s="3" t="s">
        <v>212</v>
      </c>
      <c r="E795" s="5">
        <f>151800*(100%+15%)</f>
        <v>174570</v>
      </c>
    </row>
    <row r="796" spans="1:5" ht="38.25">
      <c r="A796" s="9">
        <v>251112</v>
      </c>
      <c r="B796" s="19" t="s">
        <v>1091</v>
      </c>
      <c r="C796" s="138" t="s">
        <v>891</v>
      </c>
      <c r="D796" s="3" t="s">
        <v>212</v>
      </c>
      <c r="E796" s="5">
        <f>190000*(100%+15%)</f>
        <v>218499.99999999997</v>
      </c>
    </row>
    <row r="797" spans="1:5" ht="51">
      <c r="A797" s="123">
        <v>251113</v>
      </c>
      <c r="B797" s="124" t="s">
        <v>1092</v>
      </c>
      <c r="C797" s="214" t="s">
        <v>1594</v>
      </c>
      <c r="D797" s="126" t="s">
        <v>212</v>
      </c>
      <c r="E797" s="5">
        <f>159250*(100%+15%)</f>
        <v>183137.5</v>
      </c>
    </row>
    <row r="798" spans="1:5" ht="51">
      <c r="A798" s="123">
        <v>251114</v>
      </c>
      <c r="B798" s="124" t="s">
        <v>1093</v>
      </c>
      <c r="C798" s="214" t="s">
        <v>1974</v>
      </c>
      <c r="D798" s="126" t="s">
        <v>212</v>
      </c>
      <c r="E798" s="5">
        <f>188000*(100%+15%)</f>
        <v>216199.99999999997</v>
      </c>
    </row>
    <row r="799" spans="1:5" ht="38.25">
      <c r="A799" s="123">
        <v>251115</v>
      </c>
      <c r="B799" s="124" t="s">
        <v>1094</v>
      </c>
      <c r="C799" s="214" t="s">
        <v>889</v>
      </c>
      <c r="D799" s="126" t="s">
        <v>212</v>
      </c>
      <c r="E799" s="5">
        <f>248000*(100%+15%)</f>
        <v>285200</v>
      </c>
    </row>
    <row r="800" spans="1:5" ht="25.5">
      <c r="A800" s="123">
        <v>251116</v>
      </c>
      <c r="B800" s="124" t="s">
        <v>1095</v>
      </c>
      <c r="C800" s="214" t="s">
        <v>888</v>
      </c>
      <c r="D800" s="126" t="s">
        <v>212</v>
      </c>
      <c r="E800" s="5">
        <f>227700*(100%+15%)</f>
        <v>261854.99999999997</v>
      </c>
    </row>
    <row r="801" spans="1:5" ht="38.25">
      <c r="A801" s="123">
        <v>251117</v>
      </c>
      <c r="B801" s="124" t="s">
        <v>1096</v>
      </c>
      <c r="C801" s="214" t="s">
        <v>1975</v>
      </c>
      <c r="D801" s="126" t="s">
        <v>212</v>
      </c>
      <c r="E801" s="5">
        <f>282700*(100%+15%)</f>
        <v>325105</v>
      </c>
    </row>
    <row r="802" spans="1:5" ht="38.25">
      <c r="A802" s="9">
        <v>251118</v>
      </c>
      <c r="B802" s="19" t="s">
        <v>1097</v>
      </c>
      <c r="C802" s="138" t="s">
        <v>887</v>
      </c>
      <c r="D802" s="3" t="s">
        <v>212</v>
      </c>
      <c r="E802" s="5">
        <f>151800*(100%+15%)</f>
        <v>174570</v>
      </c>
    </row>
    <row r="803" spans="1:5" ht="38.25">
      <c r="A803" s="9">
        <v>251119</v>
      </c>
      <c r="B803" s="19" t="s">
        <v>1098</v>
      </c>
      <c r="C803" s="138" t="s">
        <v>886</v>
      </c>
      <c r="D803" s="3" t="s">
        <v>212</v>
      </c>
      <c r="E803" s="5">
        <f>220800*(100%+15%)</f>
        <v>253919.99999999997</v>
      </c>
    </row>
    <row r="804" spans="1:5" ht="38.25">
      <c r="A804" s="9">
        <v>251120</v>
      </c>
      <c r="B804" s="19" t="s">
        <v>1099</v>
      </c>
      <c r="C804" s="138" t="s">
        <v>885</v>
      </c>
      <c r="D804" s="3" t="s">
        <v>212</v>
      </c>
      <c r="E804" s="5">
        <f>225200*(100%+15%)</f>
        <v>258979.99999999997</v>
      </c>
    </row>
    <row r="805" spans="1:5" ht="51">
      <c r="A805" s="123">
        <v>251121</v>
      </c>
      <c r="B805" s="124" t="s">
        <v>1100</v>
      </c>
      <c r="C805" s="214" t="s">
        <v>1976</v>
      </c>
      <c r="D805" s="126" t="s">
        <v>212</v>
      </c>
      <c r="E805" s="5">
        <f>206800*(100%+15%)</f>
        <v>237819.99999999997</v>
      </c>
    </row>
    <row r="806" spans="1:5" ht="51">
      <c r="A806" s="123">
        <v>251122</v>
      </c>
      <c r="B806" s="124" t="s">
        <v>1101</v>
      </c>
      <c r="C806" s="214" t="s">
        <v>1977</v>
      </c>
      <c r="D806" s="126" t="s">
        <v>212</v>
      </c>
      <c r="E806" s="5">
        <f>224750*(100%+15%)</f>
        <v>258462.49999999997</v>
      </c>
    </row>
    <row r="807" spans="1:5" ht="51">
      <c r="A807" s="123">
        <v>251123</v>
      </c>
      <c r="B807" s="124" t="s">
        <v>1102</v>
      </c>
      <c r="C807" s="214" t="s">
        <v>1978</v>
      </c>
      <c r="D807" s="126" t="s">
        <v>212</v>
      </c>
      <c r="E807" s="5">
        <f>280200*(100%+15%)</f>
        <v>322230</v>
      </c>
    </row>
    <row r="808" spans="1:5" ht="25.5">
      <c r="A808" s="123">
        <v>251124</v>
      </c>
      <c r="B808" s="124" t="s">
        <v>974</v>
      </c>
      <c r="C808" s="214" t="s">
        <v>884</v>
      </c>
      <c r="D808" s="126" t="s">
        <v>212</v>
      </c>
      <c r="E808" s="5">
        <f>50600*(100%+15%)</f>
        <v>58189.99999999999</v>
      </c>
    </row>
    <row r="809" spans="1:5" ht="25.5">
      <c r="A809" s="123">
        <v>251125</v>
      </c>
      <c r="B809" s="124" t="s">
        <v>975</v>
      </c>
      <c r="C809" s="214" t="s">
        <v>883</v>
      </c>
      <c r="D809" s="126" t="s">
        <v>212</v>
      </c>
      <c r="E809" s="5">
        <f>70000*(100%+15%)</f>
        <v>80500</v>
      </c>
    </row>
    <row r="810" spans="1:5" ht="12.75">
      <c r="A810" s="249" t="s">
        <v>894</v>
      </c>
      <c r="B810" s="249"/>
      <c r="C810" s="249"/>
      <c r="D810" s="249"/>
      <c r="E810" s="249"/>
    </row>
    <row r="811" spans="1:5" ht="38.25">
      <c r="A811" s="123">
        <v>250126</v>
      </c>
      <c r="B811" s="124" t="s">
        <v>8</v>
      </c>
      <c r="C811" s="214" t="s">
        <v>1981</v>
      </c>
      <c r="D811" s="126" t="s">
        <v>212</v>
      </c>
      <c r="E811" s="5">
        <f>61400*(100%+15%)</f>
        <v>70610</v>
      </c>
    </row>
    <row r="812" spans="1:5" ht="25.5">
      <c r="A812" s="123">
        <v>251226</v>
      </c>
      <c r="B812" s="124" t="s">
        <v>8</v>
      </c>
      <c r="C812" s="214" t="s">
        <v>897</v>
      </c>
      <c r="D812" s="126" t="s">
        <v>212</v>
      </c>
      <c r="E812" s="5">
        <f>57000*(100%+15%)</f>
        <v>65550</v>
      </c>
    </row>
    <row r="813" spans="1:5" ht="38.25">
      <c r="A813" s="123">
        <v>150127</v>
      </c>
      <c r="B813" s="124" t="s">
        <v>9</v>
      </c>
      <c r="C813" s="214" t="s">
        <v>1980</v>
      </c>
      <c r="D813" s="126"/>
      <c r="E813" s="5">
        <f>76500*(100%+15%)</f>
        <v>87975</v>
      </c>
    </row>
    <row r="814" spans="1:5" ht="25.5">
      <c r="A814" s="123">
        <v>251227</v>
      </c>
      <c r="B814" s="124" t="s">
        <v>9</v>
      </c>
      <c r="C814" s="214" t="s">
        <v>896</v>
      </c>
      <c r="D814" s="126" t="s">
        <v>212</v>
      </c>
      <c r="E814" s="5">
        <f>72100*(100%+15%)</f>
        <v>82915</v>
      </c>
    </row>
    <row r="815" spans="1:5" ht="38.25">
      <c r="A815" s="123">
        <v>250128</v>
      </c>
      <c r="B815" s="150" t="s">
        <v>10</v>
      </c>
      <c r="C815" s="214" t="s">
        <v>1979</v>
      </c>
      <c r="D815" s="147" t="s">
        <v>212</v>
      </c>
      <c r="E815" s="5">
        <f>80300*(100%+15%)</f>
        <v>92345</v>
      </c>
    </row>
    <row r="816" spans="1:5" ht="25.5">
      <c r="A816" s="9">
        <v>251228</v>
      </c>
      <c r="B816" s="19" t="s">
        <v>10</v>
      </c>
      <c r="C816" s="138" t="s">
        <v>895</v>
      </c>
      <c r="D816" s="3" t="s">
        <v>212</v>
      </c>
      <c r="E816" s="5">
        <f>75900*(100%+15%)</f>
        <v>87285</v>
      </c>
    </row>
    <row r="817" spans="1:5" ht="12.75">
      <c r="A817" s="248" t="s">
        <v>898</v>
      </c>
      <c r="B817" s="248"/>
      <c r="C817" s="248"/>
      <c r="D817" s="248"/>
      <c r="E817" s="248"/>
    </row>
    <row r="818" spans="1:5" ht="38.25">
      <c r="A818" s="9">
        <v>251329</v>
      </c>
      <c r="B818" s="101" t="s">
        <v>1103</v>
      </c>
      <c r="C818" s="138" t="s">
        <v>899</v>
      </c>
      <c r="D818" s="50" t="s">
        <v>212</v>
      </c>
      <c r="E818" s="5">
        <f>75900*(100%+15%)</f>
        <v>87285</v>
      </c>
    </row>
    <row r="819" spans="1:5" ht="38.25">
      <c r="A819" s="9">
        <v>251330</v>
      </c>
      <c r="B819" s="19" t="s">
        <v>1104</v>
      </c>
      <c r="C819" s="138" t="s">
        <v>900</v>
      </c>
      <c r="D819" s="3" t="s">
        <v>212</v>
      </c>
      <c r="E819" s="5">
        <f>86000*(100%+15%)</f>
        <v>98899.99999999999</v>
      </c>
    </row>
    <row r="820" spans="1:5" ht="38.25">
      <c r="A820" s="9">
        <v>251331</v>
      </c>
      <c r="B820" s="19" t="s">
        <v>1105</v>
      </c>
      <c r="C820" s="138" t="s">
        <v>901</v>
      </c>
      <c r="D820" s="3" t="s">
        <v>212</v>
      </c>
      <c r="E820" s="5">
        <f>95000*(100%+15%)</f>
        <v>109249.99999999999</v>
      </c>
    </row>
    <row r="821" spans="1:5" ht="38.25">
      <c r="A821" s="9">
        <v>251332</v>
      </c>
      <c r="B821" s="19" t="s">
        <v>1106</v>
      </c>
      <c r="C821" s="138" t="s">
        <v>902</v>
      </c>
      <c r="D821" s="3" t="s">
        <v>212</v>
      </c>
      <c r="E821" s="5">
        <f>82300*(100%+15%)</f>
        <v>94644.99999999999</v>
      </c>
    </row>
    <row r="822" spans="1:5" ht="38.25">
      <c r="A822" s="9">
        <v>251333</v>
      </c>
      <c r="B822" s="19" t="s">
        <v>1107</v>
      </c>
      <c r="C822" s="138" t="s">
        <v>903</v>
      </c>
      <c r="D822" s="3" t="s">
        <v>212</v>
      </c>
      <c r="E822" s="5">
        <f>94000*(100%+15%)</f>
        <v>108099.99999999999</v>
      </c>
    </row>
    <row r="823" spans="1:5" ht="38.25">
      <c r="A823" s="9">
        <v>251334</v>
      </c>
      <c r="B823" s="19" t="s">
        <v>1108</v>
      </c>
      <c r="C823" s="138" t="s">
        <v>904</v>
      </c>
      <c r="D823" s="3" t="s">
        <v>212</v>
      </c>
      <c r="E823" s="5">
        <f>102500*(100%+15%)</f>
        <v>117874.99999999999</v>
      </c>
    </row>
    <row r="824" spans="1:5" ht="51">
      <c r="A824" s="9">
        <v>251335</v>
      </c>
      <c r="B824" s="19" t="s">
        <v>1109</v>
      </c>
      <c r="C824" s="138" t="s">
        <v>905</v>
      </c>
      <c r="D824" s="3" t="s">
        <v>212</v>
      </c>
      <c r="E824" s="5">
        <f>88500*(100%+15%)</f>
        <v>101774.99999999999</v>
      </c>
    </row>
    <row r="825" spans="1:5" ht="51">
      <c r="A825" s="9">
        <v>251336</v>
      </c>
      <c r="B825" s="19" t="s">
        <v>1110</v>
      </c>
      <c r="C825" s="138" t="s">
        <v>906</v>
      </c>
      <c r="D825" s="3" t="s">
        <v>212</v>
      </c>
      <c r="E825" s="5">
        <f>104000*(100%+15%)</f>
        <v>119599.99999999999</v>
      </c>
    </row>
    <row r="826" spans="1:5" ht="63.75">
      <c r="A826" s="123">
        <v>250137</v>
      </c>
      <c r="B826" s="150" t="s">
        <v>1111</v>
      </c>
      <c r="C826" s="214" t="s">
        <v>1982</v>
      </c>
      <c r="D826" s="126" t="s">
        <v>212</v>
      </c>
      <c r="E826" s="5">
        <f>282700*(100%+15%)</f>
        <v>325105</v>
      </c>
    </row>
    <row r="827" spans="1:5" ht="51">
      <c r="A827" s="123">
        <v>251337</v>
      </c>
      <c r="B827" s="124" t="s">
        <v>1111</v>
      </c>
      <c r="C827" s="214" t="s">
        <v>907</v>
      </c>
      <c r="D827" s="126" t="s">
        <v>212</v>
      </c>
      <c r="E827" s="5">
        <f>114000*(100%+15%)</f>
        <v>131100</v>
      </c>
    </row>
    <row r="828" spans="1:5" ht="12.75">
      <c r="A828" s="249" t="s">
        <v>908</v>
      </c>
      <c r="B828" s="249"/>
      <c r="C828" s="249"/>
      <c r="D828" s="249"/>
      <c r="E828" s="249"/>
    </row>
    <row r="829" spans="1:5" ht="51">
      <c r="A829" s="123">
        <v>251438</v>
      </c>
      <c r="B829" s="124" t="s">
        <v>1112</v>
      </c>
      <c r="C829" s="214" t="s">
        <v>1988</v>
      </c>
      <c r="D829" s="126" t="s">
        <v>212</v>
      </c>
      <c r="E829" s="5">
        <f>74000*(100%+15%)</f>
        <v>85100</v>
      </c>
    </row>
    <row r="830" spans="1:5" ht="51">
      <c r="A830" s="123">
        <v>251439</v>
      </c>
      <c r="B830" s="124" t="s">
        <v>1113</v>
      </c>
      <c r="C830" s="214" t="s">
        <v>1984</v>
      </c>
      <c r="D830" s="126" t="s">
        <v>212</v>
      </c>
      <c r="E830" s="5">
        <f>99300*(100%+15%)</f>
        <v>114194.99999999999</v>
      </c>
    </row>
    <row r="831" spans="1:5" ht="51">
      <c r="A831" s="123">
        <v>251440</v>
      </c>
      <c r="B831" s="124" t="s">
        <v>1114</v>
      </c>
      <c r="C831" s="214" t="s">
        <v>1985</v>
      </c>
      <c r="D831" s="126" t="s">
        <v>212</v>
      </c>
      <c r="E831" s="5">
        <f>118300*(100%+15%)</f>
        <v>136045</v>
      </c>
    </row>
    <row r="832" spans="1:5" ht="51">
      <c r="A832" s="123">
        <v>251441</v>
      </c>
      <c r="B832" s="124" t="s">
        <v>1115</v>
      </c>
      <c r="C832" s="214" t="s">
        <v>1986</v>
      </c>
      <c r="D832" s="126" t="s">
        <v>212</v>
      </c>
      <c r="E832" s="5">
        <f>80300*(100%+15%)</f>
        <v>92345</v>
      </c>
    </row>
    <row r="833" spans="1:5" ht="51">
      <c r="A833" s="123">
        <v>251442</v>
      </c>
      <c r="B833" s="124" t="s">
        <v>1116</v>
      </c>
      <c r="C833" s="214" t="s">
        <v>1983</v>
      </c>
      <c r="D833" s="126" t="s">
        <v>212</v>
      </c>
      <c r="E833" s="5">
        <f>112000*(100%+15%)</f>
        <v>128799.99999999999</v>
      </c>
    </row>
    <row r="834" spans="1:5" ht="51">
      <c r="A834" s="123">
        <v>251443</v>
      </c>
      <c r="B834" s="124" t="s">
        <v>1117</v>
      </c>
      <c r="C834" s="214" t="s">
        <v>1987</v>
      </c>
      <c r="D834" s="126" t="s">
        <v>212</v>
      </c>
      <c r="E834" s="5">
        <f>143550*(100%+15%)</f>
        <v>165082.5</v>
      </c>
    </row>
    <row r="835" spans="1:5" ht="25.5">
      <c r="A835" s="9">
        <v>251444</v>
      </c>
      <c r="B835" s="101"/>
      <c r="C835" s="138" t="s">
        <v>918</v>
      </c>
      <c r="D835" s="3" t="s">
        <v>212</v>
      </c>
      <c r="E835" s="5">
        <f>32000*(100%+15%)</f>
        <v>36800</v>
      </c>
    </row>
    <row r="836" spans="1:5" ht="12.75">
      <c r="A836" s="9">
        <v>251445</v>
      </c>
      <c r="B836" s="19" t="s">
        <v>1081</v>
      </c>
      <c r="C836" s="138" t="s">
        <v>916</v>
      </c>
      <c r="D836" s="3" t="s">
        <v>212</v>
      </c>
      <c r="E836" s="5">
        <f>32000*(100%+15%)</f>
        <v>36800</v>
      </c>
    </row>
    <row r="837" spans="1:5" ht="25.5">
      <c r="A837" s="9">
        <v>251446</v>
      </c>
      <c r="B837" s="19" t="s">
        <v>1080</v>
      </c>
      <c r="C837" s="138" t="s">
        <v>917</v>
      </c>
      <c r="D837" s="3" t="s">
        <v>212</v>
      </c>
      <c r="E837" s="5">
        <f>19000*(100%+15%)</f>
        <v>21850</v>
      </c>
    </row>
    <row r="838" spans="1:5" ht="25.5">
      <c r="A838" s="9">
        <v>251447</v>
      </c>
      <c r="B838" s="19" t="s">
        <v>1087</v>
      </c>
      <c r="C838" s="138" t="s">
        <v>911</v>
      </c>
      <c r="D838" s="3" t="s">
        <v>212</v>
      </c>
      <c r="E838" s="5">
        <f>57000*(100%+15%)</f>
        <v>65550</v>
      </c>
    </row>
    <row r="839" spans="1:5" ht="12.75">
      <c r="A839" s="9">
        <v>251448</v>
      </c>
      <c r="B839" s="19" t="s">
        <v>1085</v>
      </c>
      <c r="C839" s="138" t="s">
        <v>914</v>
      </c>
      <c r="D839" s="3" t="s">
        <v>212</v>
      </c>
      <c r="E839" s="5">
        <f>38000*(100%+15%)</f>
        <v>43700</v>
      </c>
    </row>
    <row r="840" spans="1:5" ht="38.25">
      <c r="A840" s="9">
        <v>251449</v>
      </c>
      <c r="B840" s="19" t="s">
        <v>1086</v>
      </c>
      <c r="C840" s="138" t="s">
        <v>910</v>
      </c>
      <c r="D840" s="3" t="s">
        <v>212</v>
      </c>
      <c r="E840" s="5">
        <f>0*(100%+15%)</f>
        <v>0</v>
      </c>
    </row>
    <row r="841" spans="1:5" ht="38.25">
      <c r="A841" s="9">
        <v>251450</v>
      </c>
      <c r="B841" s="19" t="s">
        <v>1084</v>
      </c>
      <c r="C841" s="138" t="s">
        <v>913</v>
      </c>
      <c r="D841" s="3" t="s">
        <v>212</v>
      </c>
      <c r="E841" s="5">
        <f>82200*(100%+15%)</f>
        <v>94529.99999999999</v>
      </c>
    </row>
    <row r="842" spans="1:5" ht="25.5">
      <c r="A842" s="9">
        <v>251451</v>
      </c>
      <c r="B842" s="19" t="s">
        <v>1118</v>
      </c>
      <c r="C842" s="138" t="s">
        <v>909</v>
      </c>
      <c r="D842" s="3" t="s">
        <v>212</v>
      </c>
      <c r="E842" s="5">
        <f>50600*(100%+15%)</f>
        <v>58189.99999999999</v>
      </c>
    </row>
    <row r="843" spans="1:5" ht="25.5">
      <c r="A843" s="9">
        <v>251452</v>
      </c>
      <c r="B843" s="19" t="s">
        <v>1082</v>
      </c>
      <c r="C843" s="138" t="s">
        <v>7</v>
      </c>
      <c r="D843" s="3" t="s">
        <v>212</v>
      </c>
      <c r="E843" s="5">
        <f>303600*(100%+15%)</f>
        <v>349140</v>
      </c>
    </row>
    <row r="844" spans="1:5" ht="38.25">
      <c r="A844" s="9">
        <v>251453</v>
      </c>
      <c r="B844" s="19" t="s">
        <v>1083</v>
      </c>
      <c r="C844" s="138" t="s">
        <v>912</v>
      </c>
      <c r="D844" s="3" t="s">
        <v>212</v>
      </c>
      <c r="E844" s="5">
        <f>139150*(100%+15%)</f>
        <v>160022.5</v>
      </c>
    </row>
    <row r="845" spans="1:5" ht="12.75">
      <c r="A845" s="9">
        <v>251454</v>
      </c>
      <c r="B845" s="19" t="s">
        <v>1088</v>
      </c>
      <c r="C845" s="138" t="s">
        <v>915</v>
      </c>
      <c r="D845" s="3" t="s">
        <v>212</v>
      </c>
      <c r="E845" s="5">
        <f>101200*(100%+15%)</f>
        <v>116379.99999999999</v>
      </c>
    </row>
    <row r="846" spans="1:5" ht="12.75">
      <c r="A846" s="250" t="s">
        <v>19</v>
      </c>
      <c r="B846" s="250"/>
      <c r="C846" s="250"/>
      <c r="D846" s="250"/>
      <c r="E846" s="250"/>
    </row>
    <row r="847" spans="1:5" ht="38.25">
      <c r="A847" s="147">
        <v>250155</v>
      </c>
      <c r="B847" s="214" t="s">
        <v>1126</v>
      </c>
      <c r="C847" s="214" t="s">
        <v>1989</v>
      </c>
      <c r="D847" s="147" t="s">
        <v>212</v>
      </c>
      <c r="E847" s="5">
        <f>43450*(100%+15%)</f>
        <v>49967.49999999999</v>
      </c>
    </row>
    <row r="848" spans="1:5" ht="25.5">
      <c r="A848" s="123">
        <v>251555</v>
      </c>
      <c r="B848" s="150" t="s">
        <v>1126</v>
      </c>
      <c r="C848" s="214" t="s">
        <v>962</v>
      </c>
      <c r="D848" s="147" t="s">
        <v>212</v>
      </c>
      <c r="E848" s="5">
        <f>38000*(100%+15%)</f>
        <v>43700</v>
      </c>
    </row>
    <row r="849" spans="1:5" ht="38.25">
      <c r="A849" s="123">
        <v>250156</v>
      </c>
      <c r="B849" s="150" t="s">
        <v>1127</v>
      </c>
      <c r="C849" s="214" t="s">
        <v>1990</v>
      </c>
      <c r="D849" s="147" t="s">
        <v>212</v>
      </c>
      <c r="E849" s="5">
        <f>50000*(100%+15%)</f>
        <v>57499.99999999999</v>
      </c>
    </row>
    <row r="850" spans="1:5" ht="25.5">
      <c r="A850" s="123">
        <v>251556</v>
      </c>
      <c r="B850" s="150" t="s">
        <v>1127</v>
      </c>
      <c r="C850" s="214" t="s">
        <v>961</v>
      </c>
      <c r="D850" s="147" t="s">
        <v>212</v>
      </c>
      <c r="E850" s="5">
        <f>44300*(100%+15%)</f>
        <v>50944.99999999999</v>
      </c>
    </row>
    <row r="851" spans="1:5" ht="38.25">
      <c r="A851" s="123">
        <v>250157</v>
      </c>
      <c r="B851" s="150" t="s">
        <v>1128</v>
      </c>
      <c r="C851" s="214" t="s">
        <v>1991</v>
      </c>
      <c r="D851" s="147" t="s">
        <v>212</v>
      </c>
      <c r="E851" s="5">
        <f>62500*(100%+15%)</f>
        <v>71875</v>
      </c>
    </row>
    <row r="852" spans="1:5" ht="25.5">
      <c r="A852" s="123">
        <v>251557</v>
      </c>
      <c r="B852" s="150" t="s">
        <v>1128</v>
      </c>
      <c r="C852" s="214" t="s">
        <v>960</v>
      </c>
      <c r="D852" s="147" t="s">
        <v>212</v>
      </c>
      <c r="E852" s="5">
        <f>57000*(100%+15%)</f>
        <v>65550</v>
      </c>
    </row>
    <row r="853" spans="1:5" ht="12.75">
      <c r="A853" s="251" t="s">
        <v>919</v>
      </c>
      <c r="B853" s="251"/>
      <c r="C853" s="251"/>
      <c r="D853" s="251"/>
      <c r="E853" s="251"/>
    </row>
    <row r="854" spans="1:5" ht="12.75">
      <c r="A854" s="123">
        <v>251658</v>
      </c>
      <c r="B854" s="150" t="s">
        <v>979</v>
      </c>
      <c r="C854" s="214" t="s">
        <v>959</v>
      </c>
      <c r="D854" s="147" t="s">
        <v>212</v>
      </c>
      <c r="E854" s="5">
        <f>38000*(100%+15%)</f>
        <v>43700</v>
      </c>
    </row>
    <row r="855" spans="1:5" ht="25.5">
      <c r="A855" s="123">
        <v>251658</v>
      </c>
      <c r="B855" s="150" t="s">
        <v>979</v>
      </c>
      <c r="C855" s="214" t="s">
        <v>1993</v>
      </c>
      <c r="D855" s="147" t="s">
        <v>212</v>
      </c>
      <c r="E855" s="5">
        <f>46750*(100%+15%)</f>
        <v>53762.49999999999</v>
      </c>
    </row>
    <row r="856" spans="1:5" ht="25.5">
      <c r="A856" s="123">
        <v>250158</v>
      </c>
      <c r="B856" s="150" t="s">
        <v>979</v>
      </c>
      <c r="C856" s="214" t="s">
        <v>1994</v>
      </c>
      <c r="D856" s="147" t="s">
        <v>212</v>
      </c>
      <c r="E856" s="5">
        <f>42350*(100%+15%)</f>
        <v>48702.49999999999</v>
      </c>
    </row>
    <row r="857" spans="1:5" ht="12.75">
      <c r="A857" s="123">
        <v>250351</v>
      </c>
      <c r="B857" s="150" t="s">
        <v>1966</v>
      </c>
      <c r="C857" s="150" t="s">
        <v>826</v>
      </c>
      <c r="D857" s="147" t="s">
        <v>212</v>
      </c>
      <c r="E857" s="5">
        <f>44300*(100%+15%)</f>
        <v>50944.99999999999</v>
      </c>
    </row>
    <row r="858" spans="1:5" ht="25.5">
      <c r="A858" s="123">
        <v>250351</v>
      </c>
      <c r="B858" s="150" t="s">
        <v>1995</v>
      </c>
      <c r="C858" s="214" t="s">
        <v>1992</v>
      </c>
      <c r="D858" s="147" t="s">
        <v>1973</v>
      </c>
      <c r="E858" s="5">
        <f>46750*(100%+15%)</f>
        <v>53762.49999999999</v>
      </c>
    </row>
    <row r="859" spans="1:5" ht="12.75">
      <c r="A859" s="123">
        <v>251659</v>
      </c>
      <c r="B859" s="123" t="s">
        <v>11</v>
      </c>
      <c r="C859" s="214" t="s">
        <v>958</v>
      </c>
      <c r="D859" s="147" t="s">
        <v>212</v>
      </c>
      <c r="E859" s="5">
        <f>44300*(100%+15%)</f>
        <v>50944.99999999999</v>
      </c>
    </row>
    <row r="860" spans="1:5" ht="12.75">
      <c r="A860" s="250" t="s">
        <v>920</v>
      </c>
      <c r="B860" s="250"/>
      <c r="C860" s="250"/>
      <c r="D860" s="250"/>
      <c r="E860" s="250"/>
    </row>
    <row r="861" spans="1:5" ht="12.75">
      <c r="A861" s="9">
        <v>251760</v>
      </c>
      <c r="B861" s="19" t="s">
        <v>985</v>
      </c>
      <c r="C861" s="138" t="s">
        <v>957</v>
      </c>
      <c r="D861" s="3" t="s">
        <v>212</v>
      </c>
      <c r="E861" s="5">
        <f>103500*(100%+15%)</f>
        <v>119024.99999999999</v>
      </c>
    </row>
    <row r="862" spans="1:5" ht="25.5">
      <c r="A862" s="9">
        <v>251761</v>
      </c>
      <c r="B862" s="19" t="s">
        <v>964</v>
      </c>
      <c r="C862" s="138" t="s">
        <v>956</v>
      </c>
      <c r="D862" s="3" t="s">
        <v>212</v>
      </c>
      <c r="E862" s="5">
        <f>133000*(100%+15%)</f>
        <v>152950</v>
      </c>
    </row>
    <row r="863" spans="1:5" ht="25.5">
      <c r="A863" s="9">
        <v>251762</v>
      </c>
      <c r="B863" s="19" t="s">
        <v>965</v>
      </c>
      <c r="C863" s="138" t="s">
        <v>954</v>
      </c>
      <c r="D863" s="3" t="s">
        <v>212</v>
      </c>
      <c r="E863" s="5">
        <f>190000*(100%+15%)</f>
        <v>218499.99999999997</v>
      </c>
    </row>
    <row r="864" spans="1:5" ht="25.5">
      <c r="A864" s="9">
        <v>251763</v>
      </c>
      <c r="B864" s="19" t="s">
        <v>966</v>
      </c>
      <c r="C864" s="138" t="s">
        <v>953</v>
      </c>
      <c r="D864" s="3" t="s">
        <v>212</v>
      </c>
      <c r="E864" s="5">
        <f>253000*(100%+15%)</f>
        <v>290950</v>
      </c>
    </row>
    <row r="865" spans="1:5" ht="25.5">
      <c r="A865" s="9">
        <v>251764</v>
      </c>
      <c r="B865" s="19" t="s">
        <v>987</v>
      </c>
      <c r="C865" s="138" t="s">
        <v>952</v>
      </c>
      <c r="D865" s="3" t="s">
        <v>212</v>
      </c>
      <c r="E865" s="5">
        <f>316250*(100%+15%)</f>
        <v>363687.5</v>
      </c>
    </row>
    <row r="866" spans="1:5" ht="12.75">
      <c r="A866" s="9">
        <v>251765</v>
      </c>
      <c r="B866" s="19" t="s">
        <v>988</v>
      </c>
      <c r="C866" s="138" t="s">
        <v>951</v>
      </c>
      <c r="D866" s="3" t="s">
        <v>212</v>
      </c>
      <c r="E866" s="5">
        <f>230000*(100%+15%)</f>
        <v>264500</v>
      </c>
    </row>
    <row r="867" spans="1:5" ht="12.75">
      <c r="A867" s="9">
        <v>251766</v>
      </c>
      <c r="B867" s="19" t="s">
        <v>986</v>
      </c>
      <c r="C867" s="138" t="s">
        <v>950</v>
      </c>
      <c r="D867" s="3" t="s">
        <v>212</v>
      </c>
      <c r="E867" s="5">
        <f>278300*(100%+15%)</f>
        <v>320045</v>
      </c>
    </row>
    <row r="868" spans="1:5" ht="12.75">
      <c r="A868" s="9">
        <v>251767</v>
      </c>
      <c r="B868" s="101" t="s">
        <v>989</v>
      </c>
      <c r="C868" s="138" t="s">
        <v>955</v>
      </c>
      <c r="D868" s="3" t="s">
        <v>212</v>
      </c>
      <c r="E868" s="5">
        <f>151800*(100%+15%)</f>
        <v>174570</v>
      </c>
    </row>
    <row r="869" spans="1:5" ht="12.75">
      <c r="A869" s="9">
        <v>251768</v>
      </c>
      <c r="B869" s="101" t="s">
        <v>990</v>
      </c>
      <c r="C869" s="138" t="s">
        <v>949</v>
      </c>
      <c r="D869" s="3" t="s">
        <v>212</v>
      </c>
      <c r="E869" s="5">
        <f>38000*(100%+15%)</f>
        <v>43700</v>
      </c>
    </row>
    <row r="870" spans="1:5" ht="12.75">
      <c r="A870" s="9">
        <v>251769</v>
      </c>
      <c r="B870" s="101" t="s">
        <v>991</v>
      </c>
      <c r="C870" s="138" t="s">
        <v>948</v>
      </c>
      <c r="D870" s="3" t="s">
        <v>212</v>
      </c>
      <c r="E870" s="5">
        <f>190000*(100%+15%)</f>
        <v>218499.99999999997</v>
      </c>
    </row>
    <row r="871" spans="1:5" ht="25.5">
      <c r="A871" s="9">
        <v>251770</v>
      </c>
      <c r="B871" s="19" t="s">
        <v>972</v>
      </c>
      <c r="C871" s="138" t="s">
        <v>947</v>
      </c>
      <c r="D871" s="3" t="s">
        <v>212</v>
      </c>
      <c r="E871" s="5">
        <f>69000*(100%+15%)</f>
        <v>79350</v>
      </c>
    </row>
    <row r="872" spans="1:5" ht="25.5">
      <c r="A872" s="9">
        <v>251771</v>
      </c>
      <c r="B872" s="19" t="s">
        <v>13</v>
      </c>
      <c r="C872" s="138" t="s">
        <v>946</v>
      </c>
      <c r="D872" s="3" t="s">
        <v>212</v>
      </c>
      <c r="E872" s="5">
        <f>300000*(100%+15%)</f>
        <v>345000</v>
      </c>
    </row>
    <row r="873" spans="1:5" ht="12.75">
      <c r="A873" s="250" t="s">
        <v>921</v>
      </c>
      <c r="B873" s="250"/>
      <c r="C873" s="250"/>
      <c r="D873" s="250"/>
      <c r="E873" s="250"/>
    </row>
    <row r="874" spans="1:5" ht="12.75">
      <c r="A874" s="9">
        <v>251872</v>
      </c>
      <c r="B874" s="19" t="s">
        <v>1035</v>
      </c>
      <c r="C874" s="138" t="s">
        <v>945</v>
      </c>
      <c r="D874" s="3" t="s">
        <v>212</v>
      </c>
      <c r="E874" s="5">
        <f>38000*(100%+15%)</f>
        <v>43700</v>
      </c>
    </row>
    <row r="875" spans="1:5" ht="12.75">
      <c r="A875" s="9">
        <v>251873</v>
      </c>
      <c r="B875" s="101" t="s">
        <v>1036</v>
      </c>
      <c r="C875" s="138" t="s">
        <v>943</v>
      </c>
      <c r="D875" s="50" t="s">
        <v>212</v>
      </c>
      <c r="E875" s="5">
        <f>32000*(100%+15%)</f>
        <v>36800</v>
      </c>
    </row>
    <row r="876" spans="1:5" ht="25.5">
      <c r="A876" s="9">
        <v>251874</v>
      </c>
      <c r="B876" s="101" t="s">
        <v>1120</v>
      </c>
      <c r="C876" s="138" t="s">
        <v>944</v>
      </c>
      <c r="D876" s="3" t="s">
        <v>212</v>
      </c>
      <c r="E876" s="5">
        <f>480700*(100%+15%)</f>
        <v>552805</v>
      </c>
    </row>
    <row r="877" spans="1:5" ht="25.5">
      <c r="A877" s="9">
        <v>251875</v>
      </c>
      <c r="B877" s="101" t="s">
        <v>1121</v>
      </c>
      <c r="C877" s="138" t="s">
        <v>942</v>
      </c>
      <c r="D877" s="3" t="s">
        <v>212</v>
      </c>
      <c r="E877" s="5">
        <f>49400*(100%+15%)</f>
        <v>56809.99999999999</v>
      </c>
    </row>
    <row r="878" spans="1:5" ht="25.5">
      <c r="A878" s="9">
        <v>251876</v>
      </c>
      <c r="B878" s="19" t="s">
        <v>1122</v>
      </c>
      <c r="C878" s="138" t="s">
        <v>941</v>
      </c>
      <c r="D878" s="3" t="s">
        <v>212</v>
      </c>
      <c r="E878" s="5">
        <f>57000*(100%+15%)</f>
        <v>65550</v>
      </c>
    </row>
    <row r="879" spans="1:5" ht="12.75">
      <c r="A879" s="9">
        <v>251877</v>
      </c>
      <c r="B879" s="19" t="s">
        <v>1123</v>
      </c>
      <c r="C879" s="138" t="s">
        <v>940</v>
      </c>
      <c r="D879" s="3" t="s">
        <v>212</v>
      </c>
      <c r="E879" s="5">
        <f>189750*(100%+15%)</f>
        <v>218212.49999999997</v>
      </c>
    </row>
    <row r="880" spans="1:5" ht="12.75">
      <c r="A880" s="9">
        <v>251878</v>
      </c>
      <c r="B880" s="19" t="s">
        <v>1124</v>
      </c>
      <c r="C880" s="138" t="s">
        <v>939</v>
      </c>
      <c r="D880" s="3" t="s">
        <v>212</v>
      </c>
      <c r="E880" s="5">
        <f>202400*(100%+15%)</f>
        <v>232759.99999999997</v>
      </c>
    </row>
    <row r="881" spans="1:5" ht="12.75">
      <c r="A881" s="9">
        <v>251879</v>
      </c>
      <c r="B881" s="19" t="s">
        <v>1125</v>
      </c>
      <c r="C881" s="138" t="s">
        <v>938</v>
      </c>
      <c r="D881" s="3" t="s">
        <v>212</v>
      </c>
      <c r="E881" s="5">
        <f>189750*(100%+15%)</f>
        <v>218212.49999999997</v>
      </c>
    </row>
    <row r="882" spans="1:5" ht="12.75">
      <c r="A882" s="9">
        <v>251880</v>
      </c>
      <c r="B882" s="19" t="s">
        <v>1119</v>
      </c>
      <c r="C882" s="138" t="s">
        <v>937</v>
      </c>
      <c r="D882" s="3" t="s">
        <v>212</v>
      </c>
      <c r="E882" s="5">
        <f>4500*(100%+15%)</f>
        <v>5175</v>
      </c>
    </row>
    <row r="883" spans="1:5" ht="12.75">
      <c r="A883" s="250" t="s">
        <v>922</v>
      </c>
      <c r="B883" s="250"/>
      <c r="C883" s="250"/>
      <c r="D883" s="250"/>
      <c r="E883" s="250"/>
    </row>
    <row r="884" spans="1:5" ht="25.5">
      <c r="A884" s="9">
        <v>251981</v>
      </c>
      <c r="B884" s="19" t="s">
        <v>12</v>
      </c>
      <c r="C884" s="138" t="s">
        <v>923</v>
      </c>
      <c r="D884" s="3" t="s">
        <v>212</v>
      </c>
      <c r="E884" s="5">
        <f>34500*(100%+15%)</f>
        <v>39675</v>
      </c>
    </row>
    <row r="885" spans="1:5" ht="25.5">
      <c r="A885" s="9">
        <v>251982</v>
      </c>
      <c r="B885" s="19" t="s">
        <v>20</v>
      </c>
      <c r="C885" s="138" t="s">
        <v>924</v>
      </c>
      <c r="D885" s="3" t="s">
        <v>212</v>
      </c>
      <c r="E885" s="5">
        <f>28750*(100%+15%)</f>
        <v>33062.5</v>
      </c>
    </row>
    <row r="886" spans="1:5" ht="25.5">
      <c r="A886" s="9">
        <v>251983</v>
      </c>
      <c r="B886" s="19" t="s">
        <v>673</v>
      </c>
      <c r="C886" s="138" t="s">
        <v>925</v>
      </c>
      <c r="D886" s="3" t="s">
        <v>212</v>
      </c>
      <c r="E886" s="5">
        <f>34500*(100%+15%)</f>
        <v>39675</v>
      </c>
    </row>
    <row r="887" spans="1:5" ht="25.5">
      <c r="A887" s="9">
        <v>251984</v>
      </c>
      <c r="B887" s="19" t="s">
        <v>1000</v>
      </c>
      <c r="C887" s="138" t="s">
        <v>926</v>
      </c>
      <c r="D887" s="3" t="s">
        <v>212</v>
      </c>
      <c r="E887" s="5">
        <f>27600*(100%+15%)</f>
        <v>31739.999999999996</v>
      </c>
    </row>
    <row r="888" spans="1:5" ht="25.5">
      <c r="A888" s="9">
        <v>251985</v>
      </c>
      <c r="B888" s="19" t="s">
        <v>1001</v>
      </c>
      <c r="C888" s="138" t="s">
        <v>927</v>
      </c>
      <c r="D888" s="3" t="s">
        <v>212</v>
      </c>
      <c r="E888" s="5">
        <f>17250*(100%+15%)</f>
        <v>19837.5</v>
      </c>
    </row>
    <row r="889" spans="1:5" ht="25.5">
      <c r="A889" s="9">
        <v>251986</v>
      </c>
      <c r="B889" s="19" t="s">
        <v>674</v>
      </c>
      <c r="C889" s="138" t="s">
        <v>928</v>
      </c>
      <c r="D889" s="3" t="s">
        <v>212</v>
      </c>
      <c r="E889" s="5">
        <f>34500*(100%+15%)</f>
        <v>39675</v>
      </c>
    </row>
    <row r="890" spans="1:5" ht="25.5">
      <c r="A890" s="9">
        <v>251987</v>
      </c>
      <c r="B890" s="19" t="s">
        <v>675</v>
      </c>
      <c r="C890" s="138" t="s">
        <v>929</v>
      </c>
      <c r="D890" s="3" t="s">
        <v>212</v>
      </c>
      <c r="E890" s="5">
        <f>51500*(100%+15%)</f>
        <v>59224.99999999999</v>
      </c>
    </row>
    <row r="891" spans="1:5" ht="25.5">
      <c r="A891" s="9">
        <v>251988</v>
      </c>
      <c r="B891" s="19" t="s">
        <v>676</v>
      </c>
      <c r="C891" s="138" t="s">
        <v>930</v>
      </c>
      <c r="D891" s="3" t="s">
        <v>212</v>
      </c>
      <c r="E891" s="5">
        <f>51750*(100%+15%)</f>
        <v>59512.49999999999</v>
      </c>
    </row>
    <row r="892" spans="1:5" ht="25.5">
      <c r="A892" s="9">
        <v>251989</v>
      </c>
      <c r="B892" s="19" t="s">
        <v>677</v>
      </c>
      <c r="C892" s="138" t="s">
        <v>931</v>
      </c>
      <c r="D892" s="3" t="s">
        <v>212</v>
      </c>
      <c r="E892" s="5">
        <f>97750*(100%+15%)</f>
        <v>112412.49999999999</v>
      </c>
    </row>
    <row r="893" spans="1:5" ht="38.25">
      <c r="A893" s="9">
        <v>251990</v>
      </c>
      <c r="B893" s="19" t="s">
        <v>1002</v>
      </c>
      <c r="C893" s="138" t="s">
        <v>932</v>
      </c>
      <c r="D893" s="3" t="s">
        <v>212</v>
      </c>
      <c r="E893" s="5">
        <f>46000*(100%+15%)</f>
        <v>52899.99999999999</v>
      </c>
    </row>
    <row r="894" spans="1:5" ht="25.5">
      <c r="A894" s="9">
        <v>251991</v>
      </c>
      <c r="B894" s="19" t="s">
        <v>1003</v>
      </c>
      <c r="C894" s="138" t="s">
        <v>933</v>
      </c>
      <c r="D894" s="3" t="s">
        <v>212</v>
      </c>
      <c r="E894" s="5">
        <f>30000*(100%+15%)</f>
        <v>34500</v>
      </c>
    </row>
    <row r="895" spans="1:5" ht="25.5">
      <c r="A895" s="9">
        <v>251992</v>
      </c>
      <c r="B895" s="19" t="s">
        <v>1004</v>
      </c>
      <c r="C895" s="138" t="s">
        <v>934</v>
      </c>
      <c r="D895" s="3" t="s">
        <v>212</v>
      </c>
      <c r="E895" s="5">
        <f>28750*(100%+15%)</f>
        <v>33062.5</v>
      </c>
    </row>
    <row r="896" spans="1:5" ht="25.5">
      <c r="A896" s="9">
        <v>251993</v>
      </c>
      <c r="B896" s="19" t="s">
        <v>1005</v>
      </c>
      <c r="C896" s="138" t="s">
        <v>935</v>
      </c>
      <c r="D896" s="3" t="s">
        <v>212</v>
      </c>
      <c r="E896" s="5">
        <f>17250*(100%+15%)</f>
        <v>19837.5</v>
      </c>
    </row>
    <row r="897" spans="1:5" ht="12.75">
      <c r="A897" s="9">
        <v>251994</v>
      </c>
      <c r="B897" s="19" t="s">
        <v>1006</v>
      </c>
      <c r="C897" s="138" t="s">
        <v>963</v>
      </c>
      <c r="D897" s="3" t="s">
        <v>212</v>
      </c>
      <c r="E897" s="5">
        <f>46000*(100%+15%)</f>
        <v>52899.99999999999</v>
      </c>
    </row>
    <row r="898" spans="1:5" ht="12.75">
      <c r="A898" s="9">
        <v>251995</v>
      </c>
      <c r="B898" s="19" t="s">
        <v>1007</v>
      </c>
      <c r="C898" s="138" t="s">
        <v>936</v>
      </c>
      <c r="D898" s="3" t="s">
        <v>212</v>
      </c>
      <c r="E898" s="5">
        <f>40250*(100%+15%)</f>
        <v>46287.5</v>
      </c>
    </row>
    <row r="899" spans="1:5" ht="12.75">
      <c r="A899" s="9"/>
      <c r="B899" s="15"/>
      <c r="C899" s="138"/>
      <c r="D899" s="3"/>
      <c r="E899" s="5"/>
    </row>
    <row r="900" spans="1:5" ht="12.75">
      <c r="A900" s="248" t="s">
        <v>1303</v>
      </c>
      <c r="B900" s="248"/>
      <c r="C900" s="248"/>
      <c r="D900" s="248"/>
      <c r="E900" s="248"/>
    </row>
    <row r="901" spans="1:5" ht="12.75">
      <c r="A901" s="14">
        <v>260011</v>
      </c>
      <c r="B901" s="104" t="s">
        <v>1304</v>
      </c>
      <c r="C901" s="104" t="s">
        <v>1305</v>
      </c>
      <c r="D901" s="14" t="s">
        <v>461</v>
      </c>
      <c r="E901" s="5">
        <f>1320*(100%+15%)</f>
        <v>1517.9999999999998</v>
      </c>
    </row>
    <row r="902" spans="1:5" ht="12.75">
      <c r="A902" s="14">
        <v>260012</v>
      </c>
      <c r="B902" s="104" t="s">
        <v>1306</v>
      </c>
      <c r="C902" s="104" t="s">
        <v>1307</v>
      </c>
      <c r="D902" s="14" t="s">
        <v>461</v>
      </c>
      <c r="E902" s="5">
        <f>1320*(100%+15%)</f>
        <v>1517.9999999999998</v>
      </c>
    </row>
    <row r="903" spans="1:5" ht="25.5">
      <c r="A903" s="14">
        <v>260013</v>
      </c>
      <c r="B903" s="104" t="s">
        <v>1308</v>
      </c>
      <c r="C903" s="104" t="s">
        <v>1309</v>
      </c>
      <c r="D903" s="14" t="s">
        <v>461</v>
      </c>
      <c r="E903" s="5">
        <f>12000*(100%+15%)</f>
        <v>13799.999999999998</v>
      </c>
    </row>
    <row r="904" spans="1:5" ht="25.5">
      <c r="A904" s="14">
        <v>260014</v>
      </c>
      <c r="B904" s="104" t="s">
        <v>1310</v>
      </c>
      <c r="C904" s="104" t="s">
        <v>1311</v>
      </c>
      <c r="D904" s="14" t="s">
        <v>461</v>
      </c>
      <c r="E904" s="5">
        <f>14400*(100%+15%)</f>
        <v>16560</v>
      </c>
    </row>
    <row r="905" spans="1:5" ht="12.75">
      <c r="A905" s="14">
        <v>260015</v>
      </c>
      <c r="B905" s="217" t="s">
        <v>1312</v>
      </c>
      <c r="C905" s="104" t="s">
        <v>1313</v>
      </c>
      <c r="D905" s="14" t="s">
        <v>461</v>
      </c>
      <c r="E905" s="5">
        <f>33000*(100%+15%)</f>
        <v>37950</v>
      </c>
    </row>
    <row r="906" spans="1:5" ht="25.5">
      <c r="A906" s="14">
        <v>260016</v>
      </c>
      <c r="B906" s="138" t="s">
        <v>1314</v>
      </c>
      <c r="C906" s="138" t="s">
        <v>1315</v>
      </c>
      <c r="D906" s="50" t="s">
        <v>461</v>
      </c>
      <c r="E906" s="5">
        <f>33000*(100%+15%)</f>
        <v>37950</v>
      </c>
    </row>
    <row r="907" spans="1:5" ht="25.5">
      <c r="A907" s="14">
        <v>260017</v>
      </c>
      <c r="B907" s="138" t="s">
        <v>1316</v>
      </c>
      <c r="C907" s="138" t="s">
        <v>1317</v>
      </c>
      <c r="D907" s="50" t="s">
        <v>461</v>
      </c>
      <c r="E907" s="5">
        <f>6600*(100%+15%)</f>
        <v>7589.999999999999</v>
      </c>
    </row>
    <row r="908" spans="1:5" ht="38.25">
      <c r="A908" s="14">
        <v>260018</v>
      </c>
      <c r="B908" s="138" t="s">
        <v>1318</v>
      </c>
      <c r="C908" s="138" t="s">
        <v>1319</v>
      </c>
      <c r="D908" s="50" t="s">
        <v>461</v>
      </c>
      <c r="E908" s="5">
        <f>6600*(100%+15%)</f>
        <v>7589.999999999999</v>
      </c>
    </row>
    <row r="909" spans="1:5" ht="51">
      <c r="A909" s="14">
        <v>260019</v>
      </c>
      <c r="B909" s="138" t="s">
        <v>1320</v>
      </c>
      <c r="C909" s="138" t="s">
        <v>1321</v>
      </c>
      <c r="D909" s="50" t="s">
        <v>461</v>
      </c>
      <c r="E909" s="5">
        <f>2160*(100%+15%)</f>
        <v>2484</v>
      </c>
    </row>
    <row r="910" spans="1:5" ht="51">
      <c r="A910" s="14">
        <v>260020</v>
      </c>
      <c r="B910" s="138" t="s">
        <v>1322</v>
      </c>
      <c r="C910" s="138" t="s">
        <v>1323</v>
      </c>
      <c r="D910" s="50" t="s">
        <v>461</v>
      </c>
      <c r="E910" s="5">
        <f>2040*(100%+15%)</f>
        <v>2346</v>
      </c>
    </row>
    <row r="911" spans="1:5" ht="25.5">
      <c r="A911" s="14">
        <v>260021</v>
      </c>
      <c r="B911" s="138" t="s">
        <v>1324</v>
      </c>
      <c r="C911" s="138" t="s">
        <v>1325</v>
      </c>
      <c r="D911" s="50" t="s">
        <v>461</v>
      </c>
      <c r="E911" s="5">
        <f>5280*(100%+15%)</f>
        <v>6071.999999999999</v>
      </c>
    </row>
    <row r="912" spans="1:5" ht="12.75">
      <c r="A912" s="14">
        <v>260022</v>
      </c>
      <c r="B912" s="104" t="s">
        <v>1326</v>
      </c>
      <c r="C912" s="104" t="s">
        <v>1327</v>
      </c>
      <c r="D912" s="14" t="s">
        <v>461</v>
      </c>
      <c r="E912" s="5">
        <f>5640*(100%+15%)</f>
        <v>6485.999999999999</v>
      </c>
    </row>
    <row r="913" spans="1:5" ht="12.75">
      <c r="A913" s="14">
        <v>260023</v>
      </c>
      <c r="B913" s="19" t="s">
        <v>1328</v>
      </c>
      <c r="C913" s="138" t="s">
        <v>1329</v>
      </c>
      <c r="D913" s="14" t="s">
        <v>461</v>
      </c>
      <c r="E913" s="5">
        <f>2280*(100%+15%)</f>
        <v>2622</v>
      </c>
    </row>
    <row r="914" spans="1:5" ht="12.75">
      <c r="A914" s="14">
        <v>260024</v>
      </c>
      <c r="B914" s="217" t="s">
        <v>1330</v>
      </c>
      <c r="C914" s="138" t="s">
        <v>1331</v>
      </c>
      <c r="D914" s="50" t="s">
        <v>461</v>
      </c>
      <c r="E914" s="5">
        <f>3360*(100%+15%)</f>
        <v>3863.9999999999995</v>
      </c>
    </row>
    <row r="915" spans="1:5" ht="25.5">
      <c r="A915" s="14">
        <v>260025</v>
      </c>
      <c r="B915" s="104" t="s">
        <v>1332</v>
      </c>
      <c r="C915" s="104" t="s">
        <v>1333</v>
      </c>
      <c r="D915" s="14" t="s">
        <v>461</v>
      </c>
      <c r="E915" s="5">
        <f>3600*(100%+15%)</f>
        <v>4140</v>
      </c>
    </row>
    <row r="916" spans="1:5" ht="25.5">
      <c r="A916" s="50">
        <v>260026</v>
      </c>
      <c r="B916" s="217" t="s">
        <v>1334</v>
      </c>
      <c r="C916" s="138" t="s">
        <v>1335</v>
      </c>
      <c r="D916" s="50" t="s">
        <v>1336</v>
      </c>
      <c r="E916" s="5">
        <f>1260*(100%+15%)</f>
        <v>1449</v>
      </c>
    </row>
    <row r="917" spans="1:5" ht="51">
      <c r="A917" s="50">
        <v>260027</v>
      </c>
      <c r="B917" s="138" t="s">
        <v>1337</v>
      </c>
      <c r="C917" s="138" t="s">
        <v>1338</v>
      </c>
      <c r="D917" s="50" t="s">
        <v>1220</v>
      </c>
      <c r="E917" s="5">
        <f>2400*(100%+15%)</f>
        <v>2760</v>
      </c>
    </row>
    <row r="918" spans="1:5" ht="25.5">
      <c r="A918" s="50">
        <v>260028</v>
      </c>
      <c r="B918" s="138" t="s">
        <v>1339</v>
      </c>
      <c r="C918" s="138" t="s">
        <v>1340</v>
      </c>
      <c r="D918" s="50" t="s">
        <v>461</v>
      </c>
      <c r="E918" s="5">
        <f>4200*(100%+15%)</f>
        <v>4830</v>
      </c>
    </row>
    <row r="919" spans="1:5" ht="12.75">
      <c r="A919" s="50">
        <v>260029</v>
      </c>
      <c r="B919" s="138" t="s">
        <v>1341</v>
      </c>
      <c r="C919" s="138" t="s">
        <v>1342</v>
      </c>
      <c r="D919" s="50" t="s">
        <v>461</v>
      </c>
      <c r="E919" s="5">
        <f>2640*(100%+15%)</f>
        <v>3035.9999999999995</v>
      </c>
    </row>
    <row r="920" spans="1:5" ht="25.5">
      <c r="A920" s="50">
        <v>260030</v>
      </c>
      <c r="B920" s="138" t="s">
        <v>1343</v>
      </c>
      <c r="C920" s="138" t="s">
        <v>1344</v>
      </c>
      <c r="D920" s="50" t="s">
        <v>461</v>
      </c>
      <c r="E920" s="5">
        <f>2400*(100%+15%)</f>
        <v>2760</v>
      </c>
    </row>
    <row r="921" spans="1:5" ht="25.5">
      <c r="A921" s="50">
        <v>260031</v>
      </c>
      <c r="B921" s="138" t="s">
        <v>1345</v>
      </c>
      <c r="C921" s="138" t="s">
        <v>1346</v>
      </c>
      <c r="D921" s="50" t="s">
        <v>461</v>
      </c>
      <c r="E921" s="5">
        <f>16560*(100%+15%)</f>
        <v>19044</v>
      </c>
    </row>
    <row r="922" spans="1:5" ht="25.5">
      <c r="A922" s="50">
        <v>260032</v>
      </c>
      <c r="B922" s="138" t="s">
        <v>1347</v>
      </c>
      <c r="C922" s="138" t="s">
        <v>1348</v>
      </c>
      <c r="D922" s="50" t="s">
        <v>461</v>
      </c>
      <c r="E922" s="5">
        <f>20400*(100%+15%)</f>
        <v>23460</v>
      </c>
    </row>
    <row r="923" spans="1:5" ht="12.75">
      <c r="A923" s="50">
        <v>260033</v>
      </c>
      <c r="B923" s="138" t="s">
        <v>1349</v>
      </c>
      <c r="C923" s="138" t="s">
        <v>1350</v>
      </c>
      <c r="D923" s="50" t="s">
        <v>461</v>
      </c>
      <c r="E923" s="5">
        <f>1560*(100%+15%)</f>
        <v>1793.9999999999998</v>
      </c>
    </row>
    <row r="924" spans="1:5" ht="12.75">
      <c r="A924" s="50">
        <v>260034</v>
      </c>
      <c r="B924" s="221" t="s">
        <v>1351</v>
      </c>
      <c r="C924" s="138" t="s">
        <v>1352</v>
      </c>
      <c r="D924" s="50" t="s">
        <v>461</v>
      </c>
      <c r="E924" s="5">
        <f>5640*(100%+15%)</f>
        <v>6485.999999999999</v>
      </c>
    </row>
    <row r="925" spans="1:5" ht="12.75">
      <c r="A925" s="50">
        <v>260035</v>
      </c>
      <c r="B925" s="221" t="s">
        <v>1353</v>
      </c>
      <c r="C925" s="138" t="s">
        <v>1354</v>
      </c>
      <c r="D925" s="50" t="s">
        <v>461</v>
      </c>
      <c r="E925" s="5">
        <f>8640*(100%+15%)</f>
        <v>9936</v>
      </c>
    </row>
    <row r="926" spans="1:5" ht="12.75">
      <c r="A926" s="50">
        <v>260036</v>
      </c>
      <c r="B926" s="221" t="s">
        <v>1355</v>
      </c>
      <c r="C926" s="138" t="s">
        <v>1356</v>
      </c>
      <c r="D926" s="50" t="s">
        <v>461</v>
      </c>
      <c r="E926" s="5">
        <f>13200*(100%+15%)</f>
        <v>15179.999999999998</v>
      </c>
    </row>
    <row r="927" spans="1:5" ht="25.5">
      <c r="A927" s="50">
        <v>260037</v>
      </c>
      <c r="B927" s="221" t="s">
        <v>1357</v>
      </c>
      <c r="C927" s="138" t="s">
        <v>1358</v>
      </c>
      <c r="D927" s="50" t="s">
        <v>461</v>
      </c>
      <c r="E927" s="5">
        <f>14400*(100%+15%)</f>
        <v>16560</v>
      </c>
    </row>
    <row r="928" spans="1:5" ht="12.75">
      <c r="A928" s="50">
        <v>260038</v>
      </c>
      <c r="B928" s="221" t="s">
        <v>1359</v>
      </c>
      <c r="C928" s="138" t="s">
        <v>1360</v>
      </c>
      <c r="D928" s="50" t="s">
        <v>461</v>
      </c>
      <c r="E928" s="5">
        <f>9960*(100%+15%)</f>
        <v>11454</v>
      </c>
    </row>
    <row r="929" spans="1:5" ht="12.75">
      <c r="A929" s="50">
        <v>260039</v>
      </c>
      <c r="B929" s="221" t="s">
        <v>1361</v>
      </c>
      <c r="C929" s="138" t="s">
        <v>1362</v>
      </c>
      <c r="D929" s="50" t="s">
        <v>461</v>
      </c>
      <c r="E929" s="5">
        <f>75240*(100%+15%)</f>
        <v>86526</v>
      </c>
    </row>
    <row r="930" spans="1:5" ht="25.5">
      <c r="A930" s="50">
        <v>260040</v>
      </c>
      <c r="B930" s="221" t="s">
        <v>1363</v>
      </c>
      <c r="C930" s="138" t="s">
        <v>1364</v>
      </c>
      <c r="D930" s="50" t="s">
        <v>461</v>
      </c>
      <c r="E930" s="5">
        <f>50160*(100%+15%)</f>
        <v>57683.99999999999</v>
      </c>
    </row>
    <row r="931" spans="1:5" ht="25.5">
      <c r="A931" s="50">
        <v>260041</v>
      </c>
      <c r="B931" s="221" t="s">
        <v>1365</v>
      </c>
      <c r="C931" s="138" t="s">
        <v>1366</v>
      </c>
      <c r="D931" s="50" t="s">
        <v>461</v>
      </c>
      <c r="E931" s="5">
        <f>63800*(100%+15%)</f>
        <v>73370</v>
      </c>
    </row>
    <row r="932" spans="1:5" ht="38.25">
      <c r="A932" s="50">
        <v>260042</v>
      </c>
      <c r="B932" s="221" t="s">
        <v>1367</v>
      </c>
      <c r="C932" s="138" t="s">
        <v>1368</v>
      </c>
      <c r="D932" s="50" t="s">
        <v>461</v>
      </c>
      <c r="E932" s="5">
        <f>35200*(100%+15%)</f>
        <v>40480</v>
      </c>
    </row>
    <row r="933" spans="1:5" ht="25.5">
      <c r="A933" s="50">
        <v>260043</v>
      </c>
      <c r="B933" s="221" t="s">
        <v>1369</v>
      </c>
      <c r="C933" s="138" t="s">
        <v>1370</v>
      </c>
      <c r="D933" s="50" t="s">
        <v>1371</v>
      </c>
      <c r="E933" s="5">
        <f>72000*(100%+15%)</f>
        <v>82800</v>
      </c>
    </row>
    <row r="934" spans="1:5" ht="25.5">
      <c r="A934" s="50">
        <v>260044</v>
      </c>
      <c r="B934" s="221" t="s">
        <v>1372</v>
      </c>
      <c r="C934" s="138" t="s">
        <v>1373</v>
      </c>
      <c r="D934" s="50" t="s">
        <v>461</v>
      </c>
      <c r="E934" s="5">
        <f>6300*(100%+15%)</f>
        <v>7244.999999999999</v>
      </c>
    </row>
    <row r="935" spans="1:5" ht="38.25">
      <c r="A935" s="50">
        <v>260045</v>
      </c>
      <c r="B935" s="217" t="s">
        <v>1374</v>
      </c>
      <c r="C935" s="138" t="s">
        <v>1375</v>
      </c>
      <c r="D935" s="50" t="s">
        <v>461</v>
      </c>
      <c r="E935" s="5">
        <f>14300*(100%+15%)</f>
        <v>16445</v>
      </c>
    </row>
    <row r="936" spans="1:5" ht="12.75">
      <c r="A936" s="50">
        <v>260046</v>
      </c>
      <c r="B936" s="221" t="s">
        <v>1376</v>
      </c>
      <c r="C936" s="138" t="s">
        <v>1377</v>
      </c>
      <c r="D936" s="50" t="s">
        <v>461</v>
      </c>
      <c r="E936" s="5">
        <f>33000*(100%+15%)</f>
        <v>37950</v>
      </c>
    </row>
    <row r="937" spans="1:5" ht="12.75">
      <c r="A937" s="50">
        <v>260047</v>
      </c>
      <c r="B937" s="221" t="s">
        <v>1378</v>
      </c>
      <c r="C937" s="138" t="s">
        <v>1379</v>
      </c>
      <c r="D937" s="50" t="s">
        <v>461</v>
      </c>
      <c r="E937" s="5">
        <f>3850*(100%+15%)</f>
        <v>4427.5</v>
      </c>
    </row>
    <row r="938" spans="1:5" ht="12.75">
      <c r="A938" s="9">
        <v>260048</v>
      </c>
      <c r="B938" s="101" t="s">
        <v>2012</v>
      </c>
      <c r="C938" s="101" t="s">
        <v>2013</v>
      </c>
      <c r="D938" s="50" t="s">
        <v>461</v>
      </c>
      <c r="E938" s="5">
        <f>33000*(100%+15%)</f>
        <v>37950</v>
      </c>
    </row>
    <row r="939" spans="1:5" ht="12.75">
      <c r="A939" s="9">
        <v>260049</v>
      </c>
      <c r="B939" s="222" t="s">
        <v>2033</v>
      </c>
      <c r="C939" s="101" t="s">
        <v>2034</v>
      </c>
      <c r="D939" s="50" t="s">
        <v>461</v>
      </c>
      <c r="E939" s="5">
        <v>11100</v>
      </c>
    </row>
    <row r="940" spans="1:5" ht="12.75">
      <c r="A940" s="250" t="s">
        <v>1380</v>
      </c>
      <c r="B940" s="250"/>
      <c r="C940" s="250"/>
      <c r="D940" s="250"/>
      <c r="E940" s="250"/>
    </row>
    <row r="941" spans="1:5" ht="12.75">
      <c r="A941" s="50">
        <v>260049</v>
      </c>
      <c r="B941" s="221" t="s">
        <v>1381</v>
      </c>
      <c r="C941" s="138" t="s">
        <v>1382</v>
      </c>
      <c r="D941" s="50" t="s">
        <v>461</v>
      </c>
      <c r="E941" s="5">
        <f>156000*(100%+15%)</f>
        <v>179400</v>
      </c>
    </row>
    <row r="942" spans="1:5" ht="12.75">
      <c r="A942" s="50">
        <v>260050</v>
      </c>
      <c r="B942" s="221" t="s">
        <v>1383</v>
      </c>
      <c r="C942" s="138" t="s">
        <v>1384</v>
      </c>
      <c r="D942" s="50" t="s">
        <v>461</v>
      </c>
      <c r="E942" s="5">
        <f>84500*(100%+15%)</f>
        <v>97174.99999999999</v>
      </c>
    </row>
    <row r="943" spans="1:5" ht="25.5">
      <c r="A943" s="50">
        <v>260051</v>
      </c>
      <c r="B943" s="221" t="s">
        <v>1385</v>
      </c>
      <c r="C943" s="138" t="s">
        <v>1386</v>
      </c>
      <c r="D943" s="50" t="s">
        <v>461</v>
      </c>
      <c r="E943" s="5">
        <f>109800*(100%+15%)</f>
        <v>126269.99999999999</v>
      </c>
    </row>
    <row r="944" spans="1:5" ht="12.75">
      <c r="A944" s="50">
        <v>260052</v>
      </c>
      <c r="B944" s="221" t="s">
        <v>1387</v>
      </c>
      <c r="C944" s="138" t="s">
        <v>1388</v>
      </c>
      <c r="D944" s="50" t="s">
        <v>461</v>
      </c>
      <c r="E944" s="5">
        <f>59400*(100%+15%)</f>
        <v>68310</v>
      </c>
    </row>
    <row r="945" spans="1:5" ht="25.5">
      <c r="A945" s="9">
        <v>260053</v>
      </c>
      <c r="B945" s="221" t="s">
        <v>1389</v>
      </c>
      <c r="C945" s="138" t="s">
        <v>2019</v>
      </c>
      <c r="D945" s="50" t="s">
        <v>461</v>
      </c>
      <c r="E945" s="5">
        <f>90000*(100%+15%)</f>
        <v>103499.99999999999</v>
      </c>
    </row>
    <row r="946" spans="1:5" ht="38.25">
      <c r="A946" s="9">
        <v>260054</v>
      </c>
      <c r="B946" s="221" t="s">
        <v>2020</v>
      </c>
      <c r="C946" s="138" t="s">
        <v>1632</v>
      </c>
      <c r="D946" s="50" t="s">
        <v>461</v>
      </c>
      <c r="E946" s="5">
        <f>96000*(100%+15%)</f>
        <v>110399.99999999999</v>
      </c>
    </row>
    <row r="947" spans="1:5" ht="12.75">
      <c r="A947" s="9">
        <v>260055</v>
      </c>
      <c r="B947" s="221" t="s">
        <v>2022</v>
      </c>
      <c r="C947" s="138" t="s">
        <v>2021</v>
      </c>
      <c r="D947" s="50" t="s">
        <v>461</v>
      </c>
      <c r="E947" s="5">
        <f>10000*(100%+15%)</f>
        <v>11500</v>
      </c>
    </row>
    <row r="948" spans="1:5" ht="12.75">
      <c r="A948" s="9">
        <v>260056</v>
      </c>
      <c r="B948" s="221" t="s">
        <v>2023</v>
      </c>
      <c r="C948" s="138" t="s">
        <v>2024</v>
      </c>
      <c r="D948" s="50" t="s">
        <v>461</v>
      </c>
      <c r="E948" s="5">
        <f>9000*(100%+15%)</f>
        <v>10350</v>
      </c>
    </row>
    <row r="949" spans="1:5" ht="12.75">
      <c r="A949" s="9">
        <v>260057</v>
      </c>
      <c r="B949" s="221" t="s">
        <v>2025</v>
      </c>
      <c r="C949" s="138" t="s">
        <v>2026</v>
      </c>
      <c r="D949" s="50" t="s">
        <v>461</v>
      </c>
      <c r="E949" s="5">
        <f>12000*(100%+15%)</f>
        <v>13799.999999999998</v>
      </c>
    </row>
    <row r="950" spans="1:5" ht="38.25">
      <c r="A950" s="9">
        <v>260058</v>
      </c>
      <c r="B950" s="221" t="s">
        <v>2028</v>
      </c>
      <c r="C950" s="138" t="s">
        <v>2029</v>
      </c>
      <c r="D950" s="50" t="s">
        <v>461</v>
      </c>
      <c r="E950" s="5">
        <f>157000*(100%+15%)</f>
        <v>180550</v>
      </c>
    </row>
    <row r="951" spans="1:5" ht="25.5">
      <c r="A951" s="9">
        <v>260059</v>
      </c>
      <c r="B951" s="221" t="s">
        <v>2047</v>
      </c>
      <c r="C951" s="138" t="s">
        <v>2046</v>
      </c>
      <c r="D951" s="50" t="s">
        <v>461</v>
      </c>
      <c r="E951" s="5">
        <v>115600</v>
      </c>
    </row>
    <row r="952" spans="1:5" ht="12.75">
      <c r="A952" s="248" t="s">
        <v>1390</v>
      </c>
      <c r="B952" s="248"/>
      <c r="C952" s="248"/>
      <c r="D952" s="248"/>
      <c r="E952" s="248"/>
    </row>
    <row r="953" spans="1:5" ht="12.75">
      <c r="A953" s="265" t="s">
        <v>1391</v>
      </c>
      <c r="B953" s="265"/>
      <c r="C953" s="265"/>
      <c r="D953" s="265"/>
      <c r="E953" s="265"/>
    </row>
    <row r="954" spans="1:5" ht="13.5">
      <c r="A954" s="267" t="s">
        <v>1392</v>
      </c>
      <c r="B954" s="267"/>
      <c r="C954" s="267"/>
      <c r="D954" s="267"/>
      <c r="E954" s="267"/>
    </row>
    <row r="955" spans="1:5" ht="12.75">
      <c r="A955" s="14">
        <v>130011</v>
      </c>
      <c r="B955" s="104" t="s">
        <v>1393</v>
      </c>
      <c r="C955" s="104" t="s">
        <v>1394</v>
      </c>
      <c r="D955" s="14" t="s">
        <v>461</v>
      </c>
      <c r="E955" s="5">
        <f>3036*(100%+15%)</f>
        <v>3491.3999999999996</v>
      </c>
    </row>
    <row r="956" spans="1:5" ht="12.75">
      <c r="A956" s="14">
        <v>130012</v>
      </c>
      <c r="B956" s="104" t="s">
        <v>1395</v>
      </c>
      <c r="C956" s="104" t="s">
        <v>1396</v>
      </c>
      <c r="D956" s="14" t="s">
        <v>461</v>
      </c>
      <c r="E956" s="5">
        <f>2040*(100%+15%)</f>
        <v>2346</v>
      </c>
    </row>
    <row r="957" spans="1:5" ht="12.75">
      <c r="A957" s="14">
        <v>130013</v>
      </c>
      <c r="B957" s="104" t="s">
        <v>1397</v>
      </c>
      <c r="C957" s="104" t="s">
        <v>1398</v>
      </c>
      <c r="D957" s="14" t="s">
        <v>461</v>
      </c>
      <c r="E957" s="5">
        <f>4680*(100%+15%)</f>
        <v>5382</v>
      </c>
    </row>
    <row r="958" spans="1:5" ht="12.75">
      <c r="A958" s="14">
        <v>130014</v>
      </c>
      <c r="B958" s="104" t="s">
        <v>1399</v>
      </c>
      <c r="C958" s="104" t="s">
        <v>1400</v>
      </c>
      <c r="D958" s="14" t="s">
        <v>1401</v>
      </c>
      <c r="E958" s="5">
        <f>240*(100%+15%)</f>
        <v>276</v>
      </c>
    </row>
    <row r="959" spans="1:5" ht="12.75">
      <c r="A959" s="14">
        <v>130015</v>
      </c>
      <c r="B959" s="104" t="s">
        <v>1402</v>
      </c>
      <c r="C959" s="104" t="s">
        <v>1403</v>
      </c>
      <c r="D959" s="14" t="s">
        <v>1401</v>
      </c>
      <c r="E959" s="5">
        <f>180*(100%+15%)</f>
        <v>206.99999999999997</v>
      </c>
    </row>
    <row r="960" spans="1:5" ht="13.5">
      <c r="A960" s="266" t="s">
        <v>1404</v>
      </c>
      <c r="B960" s="266"/>
      <c r="C960" s="266"/>
      <c r="D960" s="266"/>
      <c r="E960" s="266"/>
    </row>
    <row r="961" spans="1:5" ht="38.25">
      <c r="A961" s="14">
        <v>130016</v>
      </c>
      <c r="B961" s="104" t="s">
        <v>1405</v>
      </c>
      <c r="C961" s="104" t="s">
        <v>1406</v>
      </c>
      <c r="D961" s="14" t="s">
        <v>461</v>
      </c>
      <c r="E961" s="5">
        <f>2040*(100%+15%)</f>
        <v>2346</v>
      </c>
    </row>
    <row r="962" spans="1:5" ht="38.25">
      <c r="A962" s="14">
        <v>130017</v>
      </c>
      <c r="B962" s="104" t="s">
        <v>1407</v>
      </c>
      <c r="C962" s="104" t="s">
        <v>1408</v>
      </c>
      <c r="D962" s="14" t="s">
        <v>461</v>
      </c>
      <c r="E962" s="5">
        <f>3300*(100%+15%)</f>
        <v>3794.9999999999995</v>
      </c>
    </row>
    <row r="963" spans="1:5" ht="38.25">
      <c r="A963" s="14">
        <v>130018</v>
      </c>
      <c r="B963" s="104" t="s">
        <v>1409</v>
      </c>
      <c r="C963" s="104" t="s">
        <v>1410</v>
      </c>
      <c r="D963" s="50" t="s">
        <v>461</v>
      </c>
      <c r="E963" s="5">
        <f>4320*(100%+15%)</f>
        <v>4968</v>
      </c>
    </row>
    <row r="964" spans="1:5" ht="25.5">
      <c r="A964" s="14">
        <v>130019</v>
      </c>
      <c r="B964" s="104" t="s">
        <v>1411</v>
      </c>
      <c r="C964" s="138" t="s">
        <v>1412</v>
      </c>
      <c r="D964" s="50" t="s">
        <v>461</v>
      </c>
      <c r="E964" s="5">
        <f>4440*(100%+15%)</f>
        <v>5106</v>
      </c>
    </row>
    <row r="965" spans="1:5" ht="12.75">
      <c r="A965" s="14">
        <v>130020</v>
      </c>
      <c r="B965" s="104" t="s">
        <v>1413</v>
      </c>
      <c r="C965" s="138" t="s">
        <v>1414</v>
      </c>
      <c r="D965" s="50" t="s">
        <v>461</v>
      </c>
      <c r="E965" s="5">
        <f>5640*(100%+15%)</f>
        <v>6485.999999999999</v>
      </c>
    </row>
    <row r="966" spans="1:5" ht="25.5">
      <c r="A966" s="14">
        <v>130021</v>
      </c>
      <c r="B966" s="138" t="s">
        <v>1415</v>
      </c>
      <c r="C966" s="138" t="s">
        <v>1416</v>
      </c>
      <c r="D966" s="50" t="s">
        <v>461</v>
      </c>
      <c r="E966" s="5">
        <f>4320*(100%+15%)</f>
        <v>4968</v>
      </c>
    </row>
    <row r="967" spans="1:5" ht="13.5">
      <c r="A967" s="268" t="s">
        <v>1417</v>
      </c>
      <c r="B967" s="268"/>
      <c r="C967" s="268"/>
      <c r="D967" s="268"/>
      <c r="E967" s="268"/>
    </row>
    <row r="968" spans="1:5" ht="12.75">
      <c r="A968" s="14">
        <v>130022</v>
      </c>
      <c r="B968" s="138" t="s">
        <v>1418</v>
      </c>
      <c r="C968" s="138" t="s">
        <v>1419</v>
      </c>
      <c r="D968" s="50" t="s">
        <v>461</v>
      </c>
      <c r="E968" s="5">
        <f>3600*(100%+15%)</f>
        <v>4140</v>
      </c>
    </row>
    <row r="969" spans="1:5" ht="12.75">
      <c r="A969" s="14">
        <v>130023</v>
      </c>
      <c r="B969" s="138" t="s">
        <v>1420</v>
      </c>
      <c r="C969" s="138" t="s">
        <v>1421</v>
      </c>
      <c r="D969" s="50" t="s">
        <v>461</v>
      </c>
      <c r="E969" s="5">
        <f>3300*(100%+15%)</f>
        <v>3794.9999999999995</v>
      </c>
    </row>
    <row r="970" spans="1:5" ht="12.75">
      <c r="A970" s="14">
        <v>130024</v>
      </c>
      <c r="B970" s="138" t="s">
        <v>1422</v>
      </c>
      <c r="C970" s="104" t="s">
        <v>1423</v>
      </c>
      <c r="D970" s="14" t="s">
        <v>461</v>
      </c>
      <c r="E970" s="5">
        <f>4680*(100%+15%)</f>
        <v>5382</v>
      </c>
    </row>
    <row r="971" spans="1:5" ht="12.75">
      <c r="A971" s="14">
        <v>130025</v>
      </c>
      <c r="B971" s="101" t="s">
        <v>1424</v>
      </c>
      <c r="C971" s="138" t="s">
        <v>1425</v>
      </c>
      <c r="D971" s="14" t="s">
        <v>461</v>
      </c>
      <c r="E971" s="5">
        <f>5280*(100%+15%)</f>
        <v>6071.999999999999</v>
      </c>
    </row>
    <row r="972" spans="1:5" ht="12.75">
      <c r="A972" s="14">
        <v>130026</v>
      </c>
      <c r="B972" s="138" t="s">
        <v>1426</v>
      </c>
      <c r="C972" s="138" t="s">
        <v>1427</v>
      </c>
      <c r="D972" s="50" t="s">
        <v>461</v>
      </c>
      <c r="E972" s="5">
        <f>5280*(100%+15%)</f>
        <v>6071.999999999999</v>
      </c>
    </row>
    <row r="973" spans="1:5" ht="12.75">
      <c r="A973" s="14">
        <v>130027</v>
      </c>
      <c r="B973" s="138" t="s">
        <v>1428</v>
      </c>
      <c r="C973" s="138" t="s">
        <v>1429</v>
      </c>
      <c r="D973" s="50" t="s">
        <v>461</v>
      </c>
      <c r="E973" s="5">
        <f>5280*(100%+15%)</f>
        <v>6071.999999999999</v>
      </c>
    </row>
    <row r="974" spans="1:5" ht="12.75">
      <c r="A974" s="264" t="s">
        <v>1442</v>
      </c>
      <c r="B974" s="264"/>
      <c r="C974" s="264"/>
      <c r="D974" s="264"/>
      <c r="E974" s="264"/>
    </row>
    <row r="975" spans="1:5" ht="12.75">
      <c r="A975" s="50">
        <v>130034</v>
      </c>
      <c r="B975" s="138" t="s">
        <v>1443</v>
      </c>
      <c r="C975" s="138" t="s">
        <v>1444</v>
      </c>
      <c r="D975" s="50" t="s">
        <v>461</v>
      </c>
      <c r="E975" s="5">
        <f>11880*(100%+15%)</f>
        <v>13661.999999999998</v>
      </c>
    </row>
    <row r="976" spans="1:5" ht="12.75">
      <c r="A976" s="50">
        <v>130035</v>
      </c>
      <c r="B976" s="138" t="s">
        <v>1445</v>
      </c>
      <c r="C976" s="138" t="s">
        <v>1446</v>
      </c>
      <c r="D976" s="50" t="s">
        <v>461</v>
      </c>
      <c r="E976" s="5">
        <f>21120*(100%+15%)</f>
        <v>24287.999999999996</v>
      </c>
    </row>
    <row r="977" spans="1:5" ht="25.5">
      <c r="A977" s="50">
        <v>130036</v>
      </c>
      <c r="B977" s="138" t="s">
        <v>1447</v>
      </c>
      <c r="C977" s="138" t="s">
        <v>1450</v>
      </c>
      <c r="D977" s="50" t="s">
        <v>461</v>
      </c>
      <c r="E977" s="5">
        <f>13860*(100%+15%)</f>
        <v>15938.999999999998</v>
      </c>
    </row>
    <row r="978" spans="1:5" ht="25.5">
      <c r="A978" s="50">
        <v>130037</v>
      </c>
      <c r="B978" s="138" t="s">
        <v>1448</v>
      </c>
      <c r="C978" s="138" t="s">
        <v>1452</v>
      </c>
      <c r="D978" s="50" t="s">
        <v>461</v>
      </c>
      <c r="E978" s="5">
        <f>13860*(100%+15%)</f>
        <v>15938.999999999998</v>
      </c>
    </row>
    <row r="979" spans="1:5" ht="12.75">
      <c r="A979" s="50">
        <v>130038</v>
      </c>
      <c r="B979" s="138" t="s">
        <v>1449</v>
      </c>
      <c r="C979" s="138" t="s">
        <v>1454</v>
      </c>
      <c r="D979" s="50" t="s">
        <v>461</v>
      </c>
      <c r="E979" s="5">
        <f>13860*(100%+15%)</f>
        <v>15938.999999999998</v>
      </c>
    </row>
    <row r="980" spans="1:5" ht="12.75">
      <c r="A980" s="50">
        <v>130039</v>
      </c>
      <c r="B980" s="138" t="s">
        <v>1451</v>
      </c>
      <c r="C980" s="138" t="s">
        <v>1456</v>
      </c>
      <c r="D980" s="50" t="s">
        <v>461</v>
      </c>
      <c r="E980" s="5">
        <f>13860*(100%+15%)</f>
        <v>15938.999999999998</v>
      </c>
    </row>
    <row r="981" spans="1:5" ht="12.75">
      <c r="A981" s="50">
        <v>130040</v>
      </c>
      <c r="B981" s="138" t="s">
        <v>1453</v>
      </c>
      <c r="C981" s="138" t="s">
        <v>1458</v>
      </c>
      <c r="D981" s="50" t="s">
        <v>461</v>
      </c>
      <c r="E981" s="5">
        <f>12600*(100%+15%)</f>
        <v>14489.999999999998</v>
      </c>
    </row>
    <row r="982" spans="1:5" ht="12.75">
      <c r="A982" s="50">
        <v>130041</v>
      </c>
      <c r="B982" s="138" t="s">
        <v>1455</v>
      </c>
      <c r="C982" s="138" t="s">
        <v>1460</v>
      </c>
      <c r="D982" s="50" t="s">
        <v>461</v>
      </c>
      <c r="E982" s="5">
        <f>21120*(100%+15%)</f>
        <v>24287.999999999996</v>
      </c>
    </row>
    <row r="983" spans="1:5" ht="12.75">
      <c r="A983" s="50">
        <v>130042</v>
      </c>
      <c r="B983" s="138" t="s">
        <v>1457</v>
      </c>
      <c r="C983" s="138" t="s">
        <v>1633</v>
      </c>
      <c r="D983" s="50" t="s">
        <v>461</v>
      </c>
      <c r="E983" s="5">
        <f>4680*(100%+15%)</f>
        <v>5382</v>
      </c>
    </row>
    <row r="984" spans="1:5" ht="12.75">
      <c r="A984" s="50">
        <v>130043</v>
      </c>
      <c r="B984" s="138" t="s">
        <v>1459</v>
      </c>
      <c r="C984" s="138" t="s">
        <v>1462</v>
      </c>
      <c r="D984" s="50" t="s">
        <v>461</v>
      </c>
      <c r="E984" s="5">
        <f>13200*(100%+15%)</f>
        <v>15179.999999999998</v>
      </c>
    </row>
    <row r="985" spans="1:5" ht="12.75">
      <c r="A985" s="50">
        <v>130044</v>
      </c>
      <c r="B985" s="138" t="s">
        <v>1461</v>
      </c>
      <c r="C985" s="138" t="s">
        <v>1634</v>
      </c>
      <c r="D985" s="50" t="s">
        <v>461</v>
      </c>
      <c r="E985" s="5">
        <f>3960*(100%+15%)</f>
        <v>4554</v>
      </c>
    </row>
    <row r="986" spans="1:5" ht="12.75">
      <c r="A986" s="50">
        <v>130045</v>
      </c>
      <c r="B986" s="138" t="s">
        <v>1463</v>
      </c>
      <c r="C986" s="138" t="s">
        <v>1464</v>
      </c>
      <c r="D986" s="50" t="s">
        <v>461</v>
      </c>
      <c r="E986" s="5">
        <f>10560*(100%+15%)</f>
        <v>12143.999999999998</v>
      </c>
    </row>
    <row r="987" spans="1:5" ht="12.75">
      <c r="A987" s="50">
        <v>130046</v>
      </c>
      <c r="B987" s="138" t="s">
        <v>1465</v>
      </c>
      <c r="C987" s="138" t="s">
        <v>1635</v>
      </c>
      <c r="D987" s="50" t="s">
        <v>461</v>
      </c>
      <c r="E987" s="5">
        <f>4560*(100%+15%)</f>
        <v>5244</v>
      </c>
    </row>
    <row r="988" spans="1:5" ht="12.75">
      <c r="A988" s="50">
        <v>130047</v>
      </c>
      <c r="B988" s="138" t="s">
        <v>1467</v>
      </c>
      <c r="C988" s="138" t="s">
        <v>1466</v>
      </c>
      <c r="D988" s="50" t="s">
        <v>461</v>
      </c>
      <c r="E988" s="5">
        <f>11880*(100%+15%)</f>
        <v>13661.999999999998</v>
      </c>
    </row>
    <row r="989" spans="1:5" ht="12.75">
      <c r="A989" s="50">
        <v>130048</v>
      </c>
      <c r="B989" s="138" t="s">
        <v>1469</v>
      </c>
      <c r="C989" s="138" t="s">
        <v>1636</v>
      </c>
      <c r="D989" s="50" t="s">
        <v>461</v>
      </c>
      <c r="E989" s="5">
        <f>4000*(100%+15%)</f>
        <v>4600</v>
      </c>
    </row>
    <row r="990" spans="1:5" ht="12.75">
      <c r="A990" s="50">
        <v>130049</v>
      </c>
      <c r="B990" s="138" t="s">
        <v>1471</v>
      </c>
      <c r="C990" s="138" t="s">
        <v>1468</v>
      </c>
      <c r="D990" s="50" t="s">
        <v>461</v>
      </c>
      <c r="E990" s="5">
        <f>13860*(100%+15%)</f>
        <v>15938.999999999998</v>
      </c>
    </row>
    <row r="991" spans="1:5" ht="12.75">
      <c r="A991" s="50">
        <v>130050</v>
      </c>
      <c r="B991" s="138" t="s">
        <v>1473</v>
      </c>
      <c r="C991" s="138" t="s">
        <v>1470</v>
      </c>
      <c r="D991" s="50" t="s">
        <v>461</v>
      </c>
      <c r="E991" s="5">
        <f>16560*(100%+15%)</f>
        <v>19044</v>
      </c>
    </row>
    <row r="992" spans="1:5" ht="12.75">
      <c r="A992" s="50">
        <v>130051</v>
      </c>
      <c r="B992" s="138" t="s">
        <v>1475</v>
      </c>
      <c r="C992" s="138" t="s">
        <v>1472</v>
      </c>
      <c r="D992" s="50" t="s">
        <v>461</v>
      </c>
      <c r="E992" s="5">
        <f>15240*(100%+15%)</f>
        <v>17526</v>
      </c>
    </row>
    <row r="993" spans="1:5" ht="12.75">
      <c r="A993" s="50">
        <v>130052</v>
      </c>
      <c r="B993" s="138" t="s">
        <v>1477</v>
      </c>
      <c r="C993" s="138" t="s">
        <v>1474</v>
      </c>
      <c r="D993" s="50" t="s">
        <v>461</v>
      </c>
      <c r="E993" s="5">
        <f>13200*(100%+15%)</f>
        <v>15179.999999999998</v>
      </c>
    </row>
    <row r="994" spans="1:5" ht="12.75">
      <c r="A994" s="50">
        <v>130053</v>
      </c>
      <c r="B994" s="138" t="s">
        <v>1479</v>
      </c>
      <c r="C994" s="138" t="s">
        <v>1476</v>
      </c>
      <c r="D994" s="50" t="s">
        <v>461</v>
      </c>
      <c r="E994" s="5">
        <f>9960*(100%+15%)</f>
        <v>11454</v>
      </c>
    </row>
    <row r="995" spans="1:5" ht="12.75">
      <c r="A995" s="50">
        <v>130054</v>
      </c>
      <c r="B995" s="138" t="s">
        <v>1481</v>
      </c>
      <c r="C995" s="138" t="s">
        <v>1478</v>
      </c>
      <c r="D995" s="50" t="s">
        <v>461</v>
      </c>
      <c r="E995" s="5">
        <f>11400*(100%+15%)</f>
        <v>13109.999999999998</v>
      </c>
    </row>
    <row r="996" spans="1:5" ht="12.75">
      <c r="A996" s="50">
        <v>130055</v>
      </c>
      <c r="B996" s="138" t="s">
        <v>1483</v>
      </c>
      <c r="C996" s="138" t="s">
        <v>1480</v>
      </c>
      <c r="D996" s="50" t="s">
        <v>461</v>
      </c>
      <c r="E996" s="5">
        <f>14160*(100%+15%)</f>
        <v>16283.999999999998</v>
      </c>
    </row>
    <row r="997" spans="1:5" ht="12.75">
      <c r="A997" s="50">
        <v>130056</v>
      </c>
      <c r="B997" s="138" t="s">
        <v>1485</v>
      </c>
      <c r="C997" s="138" t="s">
        <v>1482</v>
      </c>
      <c r="D997" s="50" t="s">
        <v>461</v>
      </c>
      <c r="E997" s="5">
        <f>12960*(100%+15%)</f>
        <v>14903.999999999998</v>
      </c>
    </row>
    <row r="998" spans="1:5" ht="12.75">
      <c r="A998" s="50">
        <v>130057</v>
      </c>
      <c r="B998" s="138" t="s">
        <v>1487</v>
      </c>
      <c r="C998" s="138" t="s">
        <v>1484</v>
      </c>
      <c r="D998" s="50" t="s">
        <v>461</v>
      </c>
      <c r="E998" s="5">
        <f>15240*(100%+15%)</f>
        <v>17526</v>
      </c>
    </row>
    <row r="999" spans="1:5" ht="12.75">
      <c r="A999" s="50">
        <v>130058</v>
      </c>
      <c r="B999" s="138" t="s">
        <v>1489</v>
      </c>
      <c r="C999" s="138" t="s">
        <v>1486</v>
      </c>
      <c r="D999" s="50" t="s">
        <v>461</v>
      </c>
      <c r="E999" s="5">
        <f>13200*(100%+15%)</f>
        <v>15179.999999999998</v>
      </c>
    </row>
    <row r="1000" spans="1:5" ht="12.75">
      <c r="A1000" s="50">
        <v>130059</v>
      </c>
      <c r="B1000" s="138" t="s">
        <v>1491</v>
      </c>
      <c r="C1000" s="138" t="s">
        <v>1488</v>
      </c>
      <c r="D1000" s="50" t="s">
        <v>461</v>
      </c>
      <c r="E1000" s="5">
        <f>17160*(100%+15%)</f>
        <v>19734</v>
      </c>
    </row>
    <row r="1001" spans="1:5" ht="12.75">
      <c r="A1001" s="50">
        <v>130060</v>
      </c>
      <c r="B1001" s="138" t="s">
        <v>1493</v>
      </c>
      <c r="C1001" s="138" t="s">
        <v>1490</v>
      </c>
      <c r="D1001" s="50" t="s">
        <v>461</v>
      </c>
      <c r="E1001" s="5">
        <f>19800*(100%+15%)</f>
        <v>22770</v>
      </c>
    </row>
    <row r="1002" spans="1:5" ht="12.75">
      <c r="A1002" s="50">
        <v>130061</v>
      </c>
      <c r="B1002" s="138" t="s">
        <v>1494</v>
      </c>
      <c r="C1002" s="138" t="s">
        <v>1492</v>
      </c>
      <c r="D1002" s="50" t="s">
        <v>461</v>
      </c>
      <c r="E1002" s="5">
        <f>33660*(100%+15%)</f>
        <v>38709</v>
      </c>
    </row>
    <row r="1003" spans="1:5" ht="12.75">
      <c r="A1003" s="50">
        <v>130062</v>
      </c>
      <c r="B1003" s="138" t="s">
        <v>1495</v>
      </c>
      <c r="C1003" s="138" t="s">
        <v>1497</v>
      </c>
      <c r="D1003" s="50" t="s">
        <v>461</v>
      </c>
      <c r="E1003" s="5">
        <f>9960*(100%+15%)</f>
        <v>11454</v>
      </c>
    </row>
    <row r="1004" spans="1:5" ht="12.75">
      <c r="A1004" s="50">
        <v>130063</v>
      </c>
      <c r="B1004" s="138" t="s">
        <v>1496</v>
      </c>
      <c r="C1004" s="138" t="s">
        <v>1499</v>
      </c>
      <c r="D1004" s="50" t="s">
        <v>461</v>
      </c>
      <c r="E1004" s="5">
        <f>11760*(100%+15%)</f>
        <v>13523.999999999998</v>
      </c>
    </row>
    <row r="1005" spans="1:5" ht="12.75">
      <c r="A1005" s="50">
        <v>130064</v>
      </c>
      <c r="B1005" s="138" t="s">
        <v>1498</v>
      </c>
      <c r="C1005" s="138" t="s">
        <v>1501</v>
      </c>
      <c r="D1005" s="50" t="s">
        <v>461</v>
      </c>
      <c r="E1005" s="5">
        <f>12840*(100%+15%)</f>
        <v>14765.999999999998</v>
      </c>
    </row>
    <row r="1006" spans="1:5" ht="12.75">
      <c r="A1006" s="50">
        <v>130065</v>
      </c>
      <c r="B1006" s="138" t="s">
        <v>1500</v>
      </c>
      <c r="C1006" s="138" t="s">
        <v>1503</v>
      </c>
      <c r="D1006" s="50" t="s">
        <v>461</v>
      </c>
      <c r="E1006" s="5">
        <f>11280*(100%+15%)</f>
        <v>12971.999999999998</v>
      </c>
    </row>
    <row r="1007" spans="1:5" ht="12.75">
      <c r="A1007" s="50">
        <v>130066</v>
      </c>
      <c r="B1007" s="138" t="s">
        <v>1502</v>
      </c>
      <c r="C1007" s="138" t="s">
        <v>1505</v>
      </c>
      <c r="D1007" s="50" t="s">
        <v>461</v>
      </c>
      <c r="E1007" s="5">
        <f>14280*(100%+15%)</f>
        <v>16422</v>
      </c>
    </row>
    <row r="1008" spans="1:5" ht="12.75">
      <c r="A1008" s="50">
        <v>130067</v>
      </c>
      <c r="B1008" s="138" t="s">
        <v>1504</v>
      </c>
      <c r="C1008" s="138" t="s">
        <v>1506</v>
      </c>
      <c r="D1008" s="50" t="s">
        <v>461</v>
      </c>
      <c r="E1008" s="5">
        <f>12960*(100%+15%)</f>
        <v>14903.999999999998</v>
      </c>
    </row>
    <row r="1009" spans="1:5" ht="12.75">
      <c r="A1009" s="264" t="s">
        <v>1507</v>
      </c>
      <c r="B1009" s="264"/>
      <c r="C1009" s="264"/>
      <c r="D1009" s="264"/>
      <c r="E1009" s="264"/>
    </row>
    <row r="1010" spans="1:5" ht="12.75">
      <c r="A1010" s="50">
        <v>130068</v>
      </c>
      <c r="B1010" s="138" t="s">
        <v>1508</v>
      </c>
      <c r="C1010" s="138" t="s">
        <v>1509</v>
      </c>
      <c r="D1010" s="50" t="s">
        <v>461</v>
      </c>
      <c r="E1010" s="5">
        <f>280*(100%+15%)</f>
        <v>322</v>
      </c>
    </row>
    <row r="1011" spans="1:5" ht="12.75">
      <c r="A1011" s="50">
        <v>130069</v>
      </c>
      <c r="B1011" s="138" t="s">
        <v>1510</v>
      </c>
      <c r="C1011" s="138" t="s">
        <v>1511</v>
      </c>
      <c r="D1011" s="50" t="s">
        <v>461</v>
      </c>
      <c r="E1011" s="5">
        <f>420*(100%+15%)</f>
        <v>482.99999999999994</v>
      </c>
    </row>
    <row r="1012" spans="1:5" ht="12.75">
      <c r="A1012" s="50">
        <v>130070</v>
      </c>
      <c r="B1012" s="138" t="s">
        <v>1512</v>
      </c>
      <c r="C1012" s="138" t="s">
        <v>1513</v>
      </c>
      <c r="D1012" s="50" t="s">
        <v>461</v>
      </c>
      <c r="E1012" s="5">
        <f>36960*(100%+15%)</f>
        <v>42504</v>
      </c>
    </row>
    <row r="1013" spans="1:5" ht="12.75">
      <c r="A1013" s="50">
        <v>130071</v>
      </c>
      <c r="B1013" s="138" t="s">
        <v>1514</v>
      </c>
      <c r="C1013" s="138" t="s">
        <v>1515</v>
      </c>
      <c r="D1013" s="50" t="s">
        <v>461</v>
      </c>
      <c r="E1013" s="5">
        <f>420*(100%+15%)</f>
        <v>482.99999999999994</v>
      </c>
    </row>
    <row r="1014" spans="1:5" ht="12.75">
      <c r="A1014" s="50">
        <v>130072</v>
      </c>
      <c r="B1014" s="138" t="s">
        <v>1516</v>
      </c>
      <c r="C1014" s="138" t="s">
        <v>1517</v>
      </c>
      <c r="D1014" s="50" t="s">
        <v>461</v>
      </c>
      <c r="E1014" s="5">
        <f>18480*(100%+15%)</f>
        <v>21252</v>
      </c>
    </row>
    <row r="1015" spans="1:5" ht="12.75">
      <c r="A1015" s="50">
        <v>130073</v>
      </c>
      <c r="B1015" s="138" t="s">
        <v>1518</v>
      </c>
      <c r="C1015" s="138" t="s">
        <v>1519</v>
      </c>
      <c r="D1015" s="50" t="s">
        <v>461</v>
      </c>
      <c r="E1015" s="5">
        <f>33000*(100%+15%)</f>
        <v>37950</v>
      </c>
    </row>
    <row r="1016" spans="1:5" ht="12.75">
      <c r="A1016" s="50">
        <v>130074</v>
      </c>
      <c r="B1016" s="138" t="s">
        <v>1520</v>
      </c>
      <c r="C1016" s="138" t="s">
        <v>1521</v>
      </c>
      <c r="D1016" s="50" t="s">
        <v>461</v>
      </c>
      <c r="E1016" s="5">
        <f>180*(100%+15%)</f>
        <v>206.99999999999997</v>
      </c>
    </row>
    <row r="1017" spans="1:5" ht="12.75">
      <c r="A1017" s="50">
        <v>130075</v>
      </c>
      <c r="B1017" s="138" t="s">
        <v>1522</v>
      </c>
      <c r="C1017" s="138" t="s">
        <v>1523</v>
      </c>
      <c r="D1017" s="50" t="s">
        <v>461</v>
      </c>
      <c r="E1017" s="5">
        <f>30360*(100%+15%)</f>
        <v>34914</v>
      </c>
    </row>
    <row r="1018" spans="1:5" ht="12.75">
      <c r="A1018" s="50">
        <v>130076</v>
      </c>
      <c r="B1018" s="138" t="s">
        <v>1582</v>
      </c>
      <c r="C1018" s="224" t="s">
        <v>1637</v>
      </c>
      <c r="D1018" s="50" t="s">
        <v>461</v>
      </c>
      <c r="E1018" s="5">
        <f>3960*(100%+15%)</f>
        <v>4554</v>
      </c>
    </row>
    <row r="1019" spans="1:5" ht="12.75">
      <c r="A1019" s="264" t="s">
        <v>1524</v>
      </c>
      <c r="B1019" s="264"/>
      <c r="C1019" s="264"/>
      <c r="D1019" s="264"/>
      <c r="E1019" s="264"/>
    </row>
    <row r="1020" spans="1:5" ht="12.75">
      <c r="A1020" s="9">
        <v>130077</v>
      </c>
      <c r="B1020" s="138" t="s">
        <v>1525</v>
      </c>
      <c r="C1020" s="138" t="s">
        <v>1526</v>
      </c>
      <c r="D1020" s="50" t="s">
        <v>461</v>
      </c>
      <c r="E1020" s="5">
        <f>14400*(100%+15%)</f>
        <v>16560</v>
      </c>
    </row>
    <row r="1021" spans="1:5" ht="12.75">
      <c r="A1021" s="50">
        <v>130078</v>
      </c>
      <c r="B1021" s="138" t="s">
        <v>1527</v>
      </c>
      <c r="C1021" s="138" t="s">
        <v>1528</v>
      </c>
      <c r="D1021" s="50" t="s">
        <v>461</v>
      </c>
      <c r="E1021" s="5">
        <f>15240*(100%+15%)</f>
        <v>17526</v>
      </c>
    </row>
    <row r="1022" spans="1:5" ht="25.5">
      <c r="A1022" s="50">
        <v>130079</v>
      </c>
      <c r="B1022" s="138" t="s">
        <v>1529</v>
      </c>
      <c r="C1022" s="138" t="s">
        <v>1530</v>
      </c>
      <c r="D1022" s="50" t="s">
        <v>461</v>
      </c>
      <c r="E1022" s="5">
        <f>18000*(100%+15%)</f>
        <v>20700</v>
      </c>
    </row>
    <row r="1023" spans="1:5" ht="25.5">
      <c r="A1023" s="50">
        <v>130080</v>
      </c>
      <c r="B1023" s="138" t="s">
        <v>1531</v>
      </c>
      <c r="C1023" s="138" t="s">
        <v>1532</v>
      </c>
      <c r="D1023" s="50" t="s">
        <v>461</v>
      </c>
      <c r="E1023" s="5">
        <f>19200*(100%+15%)</f>
        <v>22080</v>
      </c>
    </row>
    <row r="1024" spans="1:5" ht="25.5">
      <c r="A1024" s="50">
        <v>130081</v>
      </c>
      <c r="B1024" s="138" t="s">
        <v>1533</v>
      </c>
      <c r="C1024" s="138" t="s">
        <v>1534</v>
      </c>
      <c r="D1024" s="50" t="s">
        <v>461</v>
      </c>
      <c r="E1024" s="5">
        <f>16680*(100%+15%)</f>
        <v>19182</v>
      </c>
    </row>
    <row r="1025" spans="1:5" ht="12.75">
      <c r="A1025" s="50">
        <v>130082</v>
      </c>
      <c r="B1025" s="138" t="s">
        <v>1535</v>
      </c>
      <c r="C1025" s="138" t="s">
        <v>1536</v>
      </c>
      <c r="D1025" s="50" t="s">
        <v>461</v>
      </c>
      <c r="E1025" s="5">
        <f>19200*(100%+15%)</f>
        <v>22080</v>
      </c>
    </row>
    <row r="1026" spans="1:5" ht="25.5">
      <c r="A1026" s="50">
        <v>130083</v>
      </c>
      <c r="B1026" s="138" t="s">
        <v>1537</v>
      </c>
      <c r="C1026" s="138" t="s">
        <v>1538</v>
      </c>
      <c r="D1026" s="50" t="s">
        <v>461</v>
      </c>
      <c r="E1026" s="5">
        <f>20400*(100%+15%)</f>
        <v>23460</v>
      </c>
    </row>
    <row r="1027" spans="1:5" ht="25.5">
      <c r="A1027" s="50">
        <v>130084</v>
      </c>
      <c r="B1027" s="138" t="s">
        <v>1539</v>
      </c>
      <c r="C1027" s="138" t="s">
        <v>1540</v>
      </c>
      <c r="D1027" s="50" t="s">
        <v>461</v>
      </c>
      <c r="E1027" s="5">
        <f>12600*(100%+15%)</f>
        <v>14489.999999999998</v>
      </c>
    </row>
    <row r="1028" spans="1:5" ht="12.75">
      <c r="A1028" s="50">
        <v>130085</v>
      </c>
      <c r="B1028" s="138" t="s">
        <v>1541</v>
      </c>
      <c r="C1028" s="138" t="s">
        <v>1542</v>
      </c>
      <c r="D1028" s="50" t="s">
        <v>461</v>
      </c>
      <c r="E1028" s="5">
        <f>18480*(100%+15%)</f>
        <v>21252</v>
      </c>
    </row>
    <row r="1029" spans="1:5" ht="12.75">
      <c r="A1029" s="50">
        <v>130086</v>
      </c>
      <c r="B1029" s="138" t="s">
        <v>1543</v>
      </c>
      <c r="C1029" s="138" t="s">
        <v>1544</v>
      </c>
      <c r="D1029" s="50" t="s">
        <v>461</v>
      </c>
      <c r="E1029" s="5">
        <f>19200*(100%+15%)</f>
        <v>22080</v>
      </c>
    </row>
    <row r="1030" spans="1:5" ht="12.75">
      <c r="A1030" s="50">
        <v>130087</v>
      </c>
      <c r="B1030" s="138" t="s">
        <v>1545</v>
      </c>
      <c r="C1030" s="138" t="s">
        <v>1546</v>
      </c>
      <c r="D1030" s="50" t="s">
        <v>461</v>
      </c>
      <c r="E1030" s="5">
        <f>16560*(100%+15%)</f>
        <v>19044</v>
      </c>
    </row>
    <row r="1031" spans="1:5" ht="12.75">
      <c r="A1031" s="50">
        <v>130088</v>
      </c>
      <c r="B1031" s="138" t="s">
        <v>1547</v>
      </c>
      <c r="C1031" s="138" t="s">
        <v>1548</v>
      </c>
      <c r="D1031" s="50" t="s">
        <v>461</v>
      </c>
      <c r="E1031" s="5">
        <f>13800*(100%+15%)</f>
        <v>15869.999999999998</v>
      </c>
    </row>
    <row r="1032" spans="1:5" ht="12.75">
      <c r="A1032" s="50">
        <v>130089</v>
      </c>
      <c r="B1032" s="138" t="s">
        <v>1549</v>
      </c>
      <c r="C1032" s="138" t="s">
        <v>1550</v>
      </c>
      <c r="D1032" s="50" t="s">
        <v>461</v>
      </c>
      <c r="E1032" s="5">
        <f>12600*(100%+15%)</f>
        <v>14489.999999999998</v>
      </c>
    </row>
    <row r="1033" spans="1:5" ht="12.75">
      <c r="A1033" s="264" t="s">
        <v>1551</v>
      </c>
      <c r="B1033" s="264"/>
      <c r="C1033" s="264"/>
      <c r="D1033" s="264"/>
      <c r="E1033" s="264"/>
    </row>
    <row r="1034" spans="1:5" ht="12.75">
      <c r="A1034" s="50">
        <v>130090</v>
      </c>
      <c r="B1034" s="138" t="s">
        <v>1552</v>
      </c>
      <c r="C1034" s="138" t="s">
        <v>1553</v>
      </c>
      <c r="D1034" s="50" t="s">
        <v>461</v>
      </c>
      <c r="E1034" s="5">
        <f>17040*(100%+15%)</f>
        <v>19596</v>
      </c>
    </row>
    <row r="1035" spans="1:5" ht="12.75">
      <c r="A1035" s="50">
        <v>130091</v>
      </c>
      <c r="B1035" s="138" t="s">
        <v>1554</v>
      </c>
      <c r="C1035" s="138" t="s">
        <v>1555</v>
      </c>
      <c r="D1035" s="50" t="s">
        <v>461</v>
      </c>
      <c r="E1035" s="5">
        <f>24480*(100%+15%)</f>
        <v>28151.999999999996</v>
      </c>
    </row>
    <row r="1036" spans="1:5" ht="12.75">
      <c r="A1036" s="50">
        <v>130092</v>
      </c>
      <c r="B1036" s="138" t="s">
        <v>1556</v>
      </c>
      <c r="C1036" s="138" t="s">
        <v>1557</v>
      </c>
      <c r="D1036" s="50" t="s">
        <v>461</v>
      </c>
      <c r="E1036" s="5">
        <f>42000*(100%+15%)</f>
        <v>48299.99999999999</v>
      </c>
    </row>
    <row r="1037" spans="1:5" ht="12.75">
      <c r="A1037" s="50">
        <v>130093</v>
      </c>
      <c r="B1037" s="138" t="s">
        <v>1558</v>
      </c>
      <c r="C1037" s="138" t="s">
        <v>1559</v>
      </c>
      <c r="D1037" s="50" t="s">
        <v>461</v>
      </c>
      <c r="E1037" s="5">
        <f>25080*(100%+15%)</f>
        <v>28841.999999999996</v>
      </c>
    </row>
    <row r="1038" spans="1:5" ht="12.75">
      <c r="A1038" s="50">
        <v>130094</v>
      </c>
      <c r="B1038" s="138" t="s">
        <v>1560</v>
      </c>
      <c r="C1038" s="138" t="s">
        <v>1561</v>
      </c>
      <c r="D1038" s="50" t="s">
        <v>461</v>
      </c>
      <c r="E1038" s="5">
        <f>31900*(100%+15%)</f>
        <v>36685</v>
      </c>
    </row>
    <row r="1039" spans="1:5" ht="12.75">
      <c r="A1039" s="9">
        <v>130095</v>
      </c>
      <c r="B1039" s="138"/>
      <c r="C1039" s="226" t="s">
        <v>2016</v>
      </c>
      <c r="D1039" s="50" t="s">
        <v>1401</v>
      </c>
      <c r="E1039" s="5">
        <f>660*(100%+15%)</f>
        <v>758.9999999999999</v>
      </c>
    </row>
    <row r="1040" spans="1:5" ht="12.75">
      <c r="A1040" s="50">
        <v>130096</v>
      </c>
      <c r="B1040" s="101" t="s">
        <v>1584</v>
      </c>
      <c r="C1040" s="101" t="s">
        <v>1583</v>
      </c>
      <c r="D1040" s="50" t="s">
        <v>461</v>
      </c>
      <c r="E1040" s="5">
        <f>540*(100%+15%)</f>
        <v>621</v>
      </c>
    </row>
    <row r="1041" spans="1:5" ht="12.75">
      <c r="A1041" s="264" t="s">
        <v>1562</v>
      </c>
      <c r="B1041" s="264"/>
      <c r="C1041" s="264"/>
      <c r="D1041" s="264"/>
      <c r="E1041" s="264"/>
    </row>
    <row r="1042" spans="1:5" ht="12.75">
      <c r="A1042" s="50">
        <v>130097</v>
      </c>
      <c r="B1042" s="138" t="s">
        <v>1563</v>
      </c>
      <c r="C1042" s="138" t="s">
        <v>2007</v>
      </c>
      <c r="D1042" s="50" t="s">
        <v>461</v>
      </c>
      <c r="E1042" s="5">
        <f>(5500*1.2)*(100%+15%)</f>
        <v>7589.999999999999</v>
      </c>
    </row>
    <row r="1043" spans="1:5" ht="12.75">
      <c r="A1043" s="50">
        <v>130098</v>
      </c>
      <c r="B1043" s="138" t="s">
        <v>1565</v>
      </c>
      <c r="C1043" s="138" t="s">
        <v>2008</v>
      </c>
      <c r="D1043" s="50" t="s">
        <v>461</v>
      </c>
      <c r="E1043" s="5">
        <f>(6600*1.2)*(100%+15%)</f>
        <v>9108</v>
      </c>
    </row>
    <row r="1044" spans="1:5" ht="12.75">
      <c r="A1044" s="9">
        <v>130099</v>
      </c>
      <c r="B1044" s="138" t="s">
        <v>1566</v>
      </c>
      <c r="C1044" s="138" t="s">
        <v>2009</v>
      </c>
      <c r="D1044" s="50" t="s">
        <v>461</v>
      </c>
      <c r="E1044" s="5">
        <f>(7700*1.2)*(100%+15%)</f>
        <v>10626</v>
      </c>
    </row>
    <row r="1045" spans="1:5" ht="12.75">
      <c r="A1045" s="264" t="s">
        <v>1567</v>
      </c>
      <c r="B1045" s="264"/>
      <c r="C1045" s="264"/>
      <c r="D1045" s="264"/>
      <c r="E1045" s="264"/>
    </row>
    <row r="1046" spans="1:5" ht="12.75">
      <c r="A1046" s="50">
        <v>130100</v>
      </c>
      <c r="B1046" s="138" t="s">
        <v>1568</v>
      </c>
      <c r="C1046" s="138" t="s">
        <v>1569</v>
      </c>
      <c r="D1046" s="50" t="s">
        <v>461</v>
      </c>
      <c r="E1046" s="5">
        <f>7800*(100%+15%)</f>
        <v>8970</v>
      </c>
    </row>
    <row r="1047" spans="1:5" ht="12.75">
      <c r="A1047" s="50">
        <v>130101</v>
      </c>
      <c r="B1047" s="138" t="s">
        <v>1570</v>
      </c>
      <c r="C1047" s="138" t="s">
        <v>1571</v>
      </c>
      <c r="D1047" s="50" t="s">
        <v>461</v>
      </c>
      <c r="E1047" s="5">
        <f>13200*(100%+15%)</f>
        <v>15179.999999999998</v>
      </c>
    </row>
    <row r="1048" spans="1:5" ht="12.75">
      <c r="A1048" s="50">
        <v>130102</v>
      </c>
      <c r="B1048" s="138" t="s">
        <v>1572</v>
      </c>
      <c r="C1048" s="138" t="s">
        <v>1573</v>
      </c>
      <c r="D1048" s="50" t="s">
        <v>461</v>
      </c>
      <c r="E1048" s="5">
        <f>19800*(100%+15%)</f>
        <v>22770</v>
      </c>
    </row>
    <row r="1049" spans="1:5" ht="12.75">
      <c r="A1049" s="50">
        <v>130103</v>
      </c>
      <c r="B1049" s="138" t="s">
        <v>1574</v>
      </c>
      <c r="C1049" s="138" t="s">
        <v>1578</v>
      </c>
      <c r="D1049" s="50" t="s">
        <v>461</v>
      </c>
      <c r="E1049" s="5">
        <f>11820*(100%+15%)</f>
        <v>13592.999999999998</v>
      </c>
    </row>
    <row r="1050" spans="1:5" ht="12.75">
      <c r="A1050" s="50">
        <v>130104</v>
      </c>
      <c r="B1050" s="138" t="s">
        <v>1575</v>
      </c>
      <c r="C1050" s="138" t="s">
        <v>1579</v>
      </c>
      <c r="D1050" s="50" t="s">
        <v>461</v>
      </c>
      <c r="E1050" s="5">
        <f>19800*(100%+15%)</f>
        <v>22770</v>
      </c>
    </row>
    <row r="1051" spans="1:5" ht="12.75">
      <c r="A1051" s="50">
        <v>130105</v>
      </c>
      <c r="B1051" s="138" t="s">
        <v>1576</v>
      </c>
      <c r="C1051" s="138" t="s">
        <v>1580</v>
      </c>
      <c r="D1051" s="50" t="s">
        <v>461</v>
      </c>
      <c r="E1051" s="5">
        <f>27720*(100%+15%)</f>
        <v>31877.999999999996</v>
      </c>
    </row>
    <row r="1052" spans="1:5" ht="12.75">
      <c r="A1052" s="9">
        <v>130106</v>
      </c>
      <c r="B1052" s="138" t="s">
        <v>1577</v>
      </c>
      <c r="C1052" s="138" t="s">
        <v>1581</v>
      </c>
      <c r="D1052" s="50" t="s">
        <v>461</v>
      </c>
      <c r="E1052" s="5">
        <f>34320*(100%+15%)</f>
        <v>39468</v>
      </c>
    </row>
    <row r="1053" spans="1:5" ht="12.75">
      <c r="A1053" s="50">
        <v>130107</v>
      </c>
      <c r="B1053" s="138" t="s">
        <v>2001</v>
      </c>
      <c r="C1053" s="138" t="s">
        <v>2004</v>
      </c>
      <c r="D1053" s="50" t="s">
        <v>461</v>
      </c>
      <c r="E1053" s="5">
        <f>10560*(100%+15%)</f>
        <v>12143.999999999998</v>
      </c>
    </row>
    <row r="1054" spans="1:5" ht="12.75">
      <c r="A1054" s="9">
        <v>130108</v>
      </c>
      <c r="B1054" s="138" t="s">
        <v>2002</v>
      </c>
      <c r="C1054" s="138" t="s">
        <v>2005</v>
      </c>
      <c r="D1054" s="50" t="s">
        <v>461</v>
      </c>
      <c r="E1054" s="5">
        <f>33000*(100%+15%)</f>
        <v>37950</v>
      </c>
    </row>
    <row r="1055" spans="1:5" ht="12.75">
      <c r="A1055" s="9">
        <v>130109</v>
      </c>
      <c r="B1055" s="138" t="s">
        <v>2003</v>
      </c>
      <c r="C1055" s="138" t="s">
        <v>2006</v>
      </c>
      <c r="D1055" s="50" t="s">
        <v>461</v>
      </c>
      <c r="E1055" s="5">
        <f>31020*(100%+15%)</f>
        <v>35673</v>
      </c>
    </row>
    <row r="1056" spans="1:5" ht="13.5">
      <c r="A1056" s="266" t="s">
        <v>1430</v>
      </c>
      <c r="B1056" s="266"/>
      <c r="C1056" s="266"/>
      <c r="D1056" s="266"/>
      <c r="E1056" s="266"/>
    </row>
    <row r="1057" spans="1:5" ht="12.75">
      <c r="A1057" s="9">
        <v>130110</v>
      </c>
      <c r="B1057" s="104" t="s">
        <v>1431</v>
      </c>
      <c r="C1057" s="104" t="s">
        <v>1432</v>
      </c>
      <c r="D1057" s="14" t="s">
        <v>1433</v>
      </c>
      <c r="E1057" s="5">
        <f>2040*(100%+15%)</f>
        <v>2346</v>
      </c>
    </row>
    <row r="1058" spans="1:5" ht="12.75">
      <c r="A1058" s="9">
        <v>130111</v>
      </c>
      <c r="B1058" s="217" t="s">
        <v>1434</v>
      </c>
      <c r="C1058" s="104" t="s">
        <v>1432</v>
      </c>
      <c r="D1058" s="50" t="s">
        <v>1435</v>
      </c>
      <c r="E1058" s="5">
        <f>3500*(100%+15%)</f>
        <v>4024.9999999999995</v>
      </c>
    </row>
    <row r="1059" spans="1:5" ht="12.75">
      <c r="A1059" s="9">
        <v>130112</v>
      </c>
      <c r="B1059" s="104" t="s">
        <v>1436</v>
      </c>
      <c r="C1059" s="104" t="s">
        <v>1432</v>
      </c>
      <c r="D1059" s="50" t="s">
        <v>1437</v>
      </c>
      <c r="E1059" s="5">
        <f>4680*(100%+15%)</f>
        <v>5382</v>
      </c>
    </row>
    <row r="1060" spans="1:5" ht="13.5">
      <c r="A1060" s="266" t="s">
        <v>1638</v>
      </c>
      <c r="B1060" s="266"/>
      <c r="C1060" s="266"/>
      <c r="D1060" s="266"/>
      <c r="E1060" s="266"/>
    </row>
    <row r="1061" spans="1:5" ht="13.5">
      <c r="A1061" s="215"/>
      <c r="B1061" s="215"/>
      <c r="C1061" s="215" t="s">
        <v>1639</v>
      </c>
      <c r="D1061" s="215"/>
      <c r="E1061" s="215"/>
    </row>
    <row r="1062" spans="1:5" ht="12.75">
      <c r="A1062" s="50">
        <v>130113</v>
      </c>
      <c r="B1062" s="104" t="s">
        <v>1438</v>
      </c>
      <c r="C1062" s="104" t="s">
        <v>1439</v>
      </c>
      <c r="D1062" s="14" t="s">
        <v>1433</v>
      </c>
      <c r="E1062" s="5">
        <f>(8600*1.2)*(100%+15%)</f>
        <v>11867.999999999998</v>
      </c>
    </row>
    <row r="1063" spans="1:5" ht="12.75">
      <c r="A1063" s="50">
        <v>130114</v>
      </c>
      <c r="B1063" s="104" t="s">
        <v>1440</v>
      </c>
      <c r="C1063" s="104" t="s">
        <v>1439</v>
      </c>
      <c r="D1063" s="50" t="s">
        <v>1435</v>
      </c>
      <c r="E1063" s="5">
        <f>(14900*1.2)*(100%+15%)</f>
        <v>20562</v>
      </c>
    </row>
    <row r="1064" spans="1:5" ht="12.75">
      <c r="A1064" s="9">
        <v>130115</v>
      </c>
      <c r="B1064" s="104" t="s">
        <v>1441</v>
      </c>
      <c r="C1064" s="104" t="s">
        <v>1439</v>
      </c>
      <c r="D1064" s="50" t="s">
        <v>1437</v>
      </c>
      <c r="E1064" s="5">
        <f>(20400*1.2)*(100%+15%)</f>
        <v>28151.999999999996</v>
      </c>
    </row>
    <row r="1065" spans="1:5" ht="13.5">
      <c r="A1065" s="50"/>
      <c r="B1065" s="138"/>
      <c r="C1065" s="215" t="s">
        <v>1640</v>
      </c>
      <c r="D1065" s="50"/>
      <c r="E1065" s="50"/>
    </row>
    <row r="1066" spans="1:5" ht="25.5">
      <c r="A1066" s="9">
        <v>130116</v>
      </c>
      <c r="B1066" s="104" t="s">
        <v>1644</v>
      </c>
      <c r="C1066" s="138" t="s">
        <v>1642</v>
      </c>
      <c r="D1066" s="14" t="s">
        <v>1433</v>
      </c>
      <c r="E1066" s="5">
        <f>21350*(100%+15%)</f>
        <v>24552.499999999996</v>
      </c>
    </row>
    <row r="1067" spans="1:5" ht="25.5">
      <c r="A1067" s="9">
        <v>130117</v>
      </c>
      <c r="B1067" s="104" t="s">
        <v>1645</v>
      </c>
      <c r="C1067" s="138" t="s">
        <v>1643</v>
      </c>
      <c r="D1067" s="14" t="s">
        <v>1433</v>
      </c>
      <c r="E1067" s="5">
        <f>33360*(100%+15%)</f>
        <v>38364</v>
      </c>
    </row>
    <row r="1068" spans="1:5" ht="25.5">
      <c r="A1068" s="9">
        <v>130118</v>
      </c>
      <c r="B1068" s="104" t="s">
        <v>1646</v>
      </c>
      <c r="C1068" s="138" t="s">
        <v>1642</v>
      </c>
      <c r="D1068" s="50" t="s">
        <v>1435</v>
      </c>
      <c r="E1068" s="5">
        <f>15650*(100%+15%)</f>
        <v>17997.5</v>
      </c>
    </row>
    <row r="1069" spans="1:5" ht="25.5">
      <c r="A1069" s="9">
        <v>130119</v>
      </c>
      <c r="B1069" s="104" t="s">
        <v>1647</v>
      </c>
      <c r="C1069" s="138" t="s">
        <v>1643</v>
      </c>
      <c r="D1069" s="50" t="s">
        <v>1435</v>
      </c>
      <c r="E1069" s="5">
        <f>28600*(100%+15%)</f>
        <v>32890</v>
      </c>
    </row>
    <row r="1070" spans="1:5" ht="25.5">
      <c r="A1070" s="9">
        <v>130120</v>
      </c>
      <c r="B1070" s="104" t="s">
        <v>1648</v>
      </c>
      <c r="C1070" s="138" t="s">
        <v>1642</v>
      </c>
      <c r="D1070" s="50" t="s">
        <v>1437</v>
      </c>
      <c r="E1070" s="5">
        <f>26350*(100%+15%)</f>
        <v>30302.499999999996</v>
      </c>
    </row>
    <row r="1071" spans="1:5" ht="25.5">
      <c r="A1071" s="9">
        <v>130121</v>
      </c>
      <c r="B1071" s="104" t="s">
        <v>1649</v>
      </c>
      <c r="C1071" s="138" t="s">
        <v>1643</v>
      </c>
      <c r="D1071" s="50" t="s">
        <v>1437</v>
      </c>
      <c r="E1071" s="5">
        <f>22900*(100%+15%)</f>
        <v>26334.999999999996</v>
      </c>
    </row>
    <row r="1072" spans="1:5" ht="13.5">
      <c r="A1072" s="9"/>
      <c r="B1072" s="101"/>
      <c r="C1072" s="215" t="s">
        <v>1641</v>
      </c>
      <c r="D1072" s="9"/>
      <c r="E1072" s="9"/>
    </row>
    <row r="1073" spans="1:5" ht="12.75">
      <c r="A1073" s="9">
        <v>130122</v>
      </c>
      <c r="B1073" s="101" t="s">
        <v>1654</v>
      </c>
      <c r="C1073" s="101" t="s">
        <v>1650</v>
      </c>
      <c r="D1073" s="9" t="s">
        <v>461</v>
      </c>
      <c r="E1073" s="5">
        <f>21960*(100%+15%)</f>
        <v>25253.999999999996</v>
      </c>
    </row>
    <row r="1074" spans="1:5" ht="12.75">
      <c r="A1074" s="9">
        <v>130123</v>
      </c>
      <c r="B1074" s="101" t="s">
        <v>1655</v>
      </c>
      <c r="C1074" s="101" t="s">
        <v>1651</v>
      </c>
      <c r="D1074" s="9" t="s">
        <v>461</v>
      </c>
      <c r="E1074" s="5">
        <f>31560*(100%+15%)</f>
        <v>36294</v>
      </c>
    </row>
    <row r="1075" spans="1:5" ht="12.75">
      <c r="A1075" s="9">
        <v>130124</v>
      </c>
      <c r="B1075" s="101" t="s">
        <v>1656</v>
      </c>
      <c r="C1075" s="101" t="s">
        <v>1652</v>
      </c>
      <c r="D1075" s="9" t="s">
        <v>461</v>
      </c>
      <c r="E1075" s="5">
        <f>25200*(100%+15%)</f>
        <v>28979.999999999996</v>
      </c>
    </row>
    <row r="1076" spans="1:5" ht="12.75">
      <c r="A1076" s="9">
        <v>130125</v>
      </c>
      <c r="B1076" s="101" t="s">
        <v>1657</v>
      </c>
      <c r="C1076" s="101" t="s">
        <v>1653</v>
      </c>
      <c r="D1076" s="9" t="s">
        <v>461</v>
      </c>
      <c r="E1076" s="5">
        <f>36240*(100%+15%)</f>
        <v>41676</v>
      </c>
    </row>
    <row r="1077" spans="1:5" ht="12.75">
      <c r="A1077" s="9"/>
      <c r="B1077" s="9"/>
      <c r="C1077" s="9"/>
      <c r="D1077" s="216"/>
      <c r="E1077" s="9"/>
    </row>
  </sheetData>
  <sheetProtection/>
  <mergeCells count="90">
    <mergeCell ref="A1033:E1033"/>
    <mergeCell ref="A1041:E1041"/>
    <mergeCell ref="A1045:E1045"/>
    <mergeCell ref="A1056:E1056"/>
    <mergeCell ref="A1060:E1060"/>
    <mergeCell ref="A954:E954"/>
    <mergeCell ref="A960:E960"/>
    <mergeCell ref="A967:E967"/>
    <mergeCell ref="A974:E974"/>
    <mergeCell ref="A1009:E1009"/>
    <mergeCell ref="A1019:E1019"/>
    <mergeCell ref="A873:E873"/>
    <mergeCell ref="A883:E883"/>
    <mergeCell ref="A900:E900"/>
    <mergeCell ref="A940:E940"/>
    <mergeCell ref="A952:E952"/>
    <mergeCell ref="A953:E953"/>
    <mergeCell ref="A810:E810"/>
    <mergeCell ref="A817:E817"/>
    <mergeCell ref="A828:E828"/>
    <mergeCell ref="A846:E846"/>
    <mergeCell ref="A853:E853"/>
    <mergeCell ref="A860:E860"/>
    <mergeCell ref="A738:E738"/>
    <mergeCell ref="A748:E748"/>
    <mergeCell ref="A756:E756"/>
    <mergeCell ref="A784:E784"/>
    <mergeCell ref="A790:E790"/>
    <mergeCell ref="A791:E791"/>
    <mergeCell ref="A675:E675"/>
    <mergeCell ref="A692:E692"/>
    <mergeCell ref="A704:E704"/>
    <mergeCell ref="A711:E711"/>
    <mergeCell ref="A726:E726"/>
    <mergeCell ref="A729:E729"/>
    <mergeCell ref="A599:E599"/>
    <mergeCell ref="A605:E605"/>
    <mergeCell ref="A620:E620"/>
    <mergeCell ref="A642:E642"/>
    <mergeCell ref="A660:E660"/>
    <mergeCell ref="A674:E674"/>
    <mergeCell ref="A441:E441"/>
    <mergeCell ref="A471:E471"/>
    <mergeCell ref="A484:E484"/>
    <mergeCell ref="A531:E531"/>
    <mergeCell ref="A566:E566"/>
    <mergeCell ref="A572:E572"/>
    <mergeCell ref="A383:E383"/>
    <mergeCell ref="A392:E392"/>
    <mergeCell ref="A400:E400"/>
    <mergeCell ref="A408:E408"/>
    <mergeCell ref="A412:E412"/>
    <mergeCell ref="A428:E428"/>
    <mergeCell ref="A290:E290"/>
    <mergeCell ref="A291:E291"/>
    <mergeCell ref="A342:E342"/>
    <mergeCell ref="A350:E350"/>
    <mergeCell ref="A356:E356"/>
    <mergeCell ref="A361:E361"/>
    <mergeCell ref="A215:E215"/>
    <mergeCell ref="A223:E223"/>
    <mergeCell ref="A224:E224"/>
    <mergeCell ref="A229:E229"/>
    <mergeCell ref="A236:E236"/>
    <mergeCell ref="A252:E252"/>
    <mergeCell ref="A129:A130"/>
    <mergeCell ref="B129:B130"/>
    <mergeCell ref="D129:D130"/>
    <mergeCell ref="A131:E131"/>
    <mergeCell ref="A146:E146"/>
    <mergeCell ref="A147:E147"/>
    <mergeCell ref="A78:E78"/>
    <mergeCell ref="A89:E89"/>
    <mergeCell ref="A102:E102"/>
    <mergeCell ref="A113:E113"/>
    <mergeCell ref="A127:A128"/>
    <mergeCell ref="B127:B128"/>
    <mergeCell ref="D127:D128"/>
    <mergeCell ref="A8:E8"/>
    <mergeCell ref="A37:E37"/>
    <mergeCell ref="A65:E65"/>
    <mergeCell ref="A66:E66"/>
    <mergeCell ref="A76:E76"/>
    <mergeCell ref="A77:E77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64"/>
  <sheetViews>
    <sheetView zoomScale="106" zoomScaleNormal="106" zoomScalePageLayoutView="0" workbookViewId="0" topLeftCell="A1033">
      <selection activeCell="E1037" sqref="E1037"/>
    </sheetView>
  </sheetViews>
  <sheetFormatPr defaultColWidth="8.875" defaultRowHeight="12.75"/>
  <cols>
    <col min="1" max="1" width="9.125" style="24" customWidth="1"/>
    <col min="2" max="2" width="13.75390625" style="24" customWidth="1"/>
    <col min="3" max="3" width="55.25390625" style="190" customWidth="1"/>
    <col min="4" max="4" width="14.25390625" style="191" customWidth="1"/>
    <col min="5" max="5" width="9.75390625" style="24" customWidth="1"/>
    <col min="6" max="16384" width="8.875" style="1" customWidth="1"/>
  </cols>
  <sheetData>
    <row r="1" spans="1:5" ht="17.25" customHeight="1">
      <c r="A1" s="230" t="s">
        <v>1628</v>
      </c>
      <c r="B1" s="230"/>
      <c r="C1" s="230"/>
      <c r="D1" s="230"/>
      <c r="E1" s="230"/>
    </row>
    <row r="2" spans="1:5" ht="17.25" customHeight="1">
      <c r="A2" s="230" t="s">
        <v>1591</v>
      </c>
      <c r="B2" s="230"/>
      <c r="C2" s="230"/>
      <c r="D2" s="230"/>
      <c r="E2" s="230"/>
    </row>
    <row r="3" spans="1:5" ht="17.25" customHeight="1">
      <c r="A3" s="230" t="s">
        <v>1589</v>
      </c>
      <c r="B3" s="230"/>
      <c r="C3" s="230"/>
      <c r="D3" s="230"/>
      <c r="E3" s="230"/>
    </row>
    <row r="4" spans="1:5" ht="17.25" customHeight="1">
      <c r="A4" s="230" t="s">
        <v>1590</v>
      </c>
      <c r="B4" s="230"/>
      <c r="C4" s="230"/>
      <c r="D4" s="230"/>
      <c r="E4" s="230"/>
    </row>
    <row r="5" spans="1:5" ht="17.25" customHeight="1">
      <c r="A5" s="231">
        <v>44621</v>
      </c>
      <c r="B5" s="230"/>
      <c r="C5" s="230"/>
      <c r="D5" s="230"/>
      <c r="E5" s="230"/>
    </row>
    <row r="6" spans="1:5" ht="18.75" customHeight="1">
      <c r="A6" s="327" t="s">
        <v>214</v>
      </c>
      <c r="B6" s="328"/>
      <c r="C6" s="328"/>
      <c r="D6" s="328"/>
      <c r="E6" s="328"/>
    </row>
    <row r="7" spans="1:5" ht="25.5">
      <c r="A7" s="2" t="s">
        <v>2</v>
      </c>
      <c r="B7" s="2" t="s">
        <v>215</v>
      </c>
      <c r="C7" s="2" t="s">
        <v>216</v>
      </c>
      <c r="D7" s="2" t="s">
        <v>217</v>
      </c>
      <c r="E7" s="2" t="s">
        <v>187</v>
      </c>
    </row>
    <row r="8" spans="1:5" ht="15" customHeight="1">
      <c r="A8" s="237" t="s">
        <v>218</v>
      </c>
      <c r="B8" s="238"/>
      <c r="C8" s="238"/>
      <c r="D8" s="238"/>
      <c r="E8" s="238"/>
    </row>
    <row r="9" spans="1:5" ht="25.5">
      <c r="A9" s="3">
        <v>100001</v>
      </c>
      <c r="B9" s="3" t="s">
        <v>563</v>
      </c>
      <c r="C9" s="4" t="s">
        <v>533</v>
      </c>
      <c r="D9" s="3" t="s">
        <v>220</v>
      </c>
      <c r="E9" s="5">
        <v>2000</v>
      </c>
    </row>
    <row r="10" spans="1:5" ht="25.5">
      <c r="A10" s="3">
        <v>100003</v>
      </c>
      <c r="B10" s="3" t="s">
        <v>221</v>
      </c>
      <c r="C10" s="4" t="s">
        <v>222</v>
      </c>
      <c r="D10" s="3" t="s">
        <v>223</v>
      </c>
      <c r="E10" s="6">
        <v>1900</v>
      </c>
    </row>
    <row r="11" spans="1:5" ht="25.5">
      <c r="A11" s="3">
        <v>100005</v>
      </c>
      <c r="B11" s="3" t="s">
        <v>649</v>
      </c>
      <c r="C11" s="4" t="s">
        <v>648</v>
      </c>
      <c r="D11" s="3" t="s">
        <v>220</v>
      </c>
      <c r="E11" s="7">
        <v>2800</v>
      </c>
    </row>
    <row r="12" spans="1:5" ht="25.5">
      <c r="A12" s="3">
        <v>110001</v>
      </c>
      <c r="B12" s="3" t="s">
        <v>556</v>
      </c>
      <c r="C12" s="4" t="s">
        <v>534</v>
      </c>
      <c r="D12" s="3" t="s">
        <v>220</v>
      </c>
      <c r="E12" s="5">
        <v>1700</v>
      </c>
    </row>
    <row r="13" spans="1:5" ht="25.5">
      <c r="A13" s="7">
        <v>120001</v>
      </c>
      <c r="B13" s="3" t="s">
        <v>224</v>
      </c>
      <c r="C13" s="4" t="s">
        <v>225</v>
      </c>
      <c r="D13" s="3" t="s">
        <v>220</v>
      </c>
      <c r="E13" s="5">
        <v>2200</v>
      </c>
    </row>
    <row r="14" spans="1:5" ht="12.75">
      <c r="A14" s="3">
        <v>130001</v>
      </c>
      <c r="B14" s="3" t="s">
        <v>3</v>
      </c>
      <c r="C14" s="4" t="s">
        <v>4</v>
      </c>
      <c r="D14" s="3" t="s">
        <v>223</v>
      </c>
      <c r="E14" s="5">
        <v>2000</v>
      </c>
    </row>
    <row r="15" spans="1:5" ht="12.75">
      <c r="A15" s="3">
        <v>140001</v>
      </c>
      <c r="B15" s="3" t="s">
        <v>226</v>
      </c>
      <c r="C15" s="4" t="s">
        <v>227</v>
      </c>
      <c r="D15" s="3" t="s">
        <v>220</v>
      </c>
      <c r="E15" s="5">
        <v>2000</v>
      </c>
    </row>
    <row r="16" spans="1:5" ht="25.5">
      <c r="A16" s="3">
        <v>150001</v>
      </c>
      <c r="B16" s="3" t="s">
        <v>228</v>
      </c>
      <c r="C16" s="4" t="s">
        <v>229</v>
      </c>
      <c r="D16" s="3" t="s">
        <v>220</v>
      </c>
      <c r="E16" s="5">
        <v>2000</v>
      </c>
    </row>
    <row r="17" spans="1:5" ht="12.75">
      <c r="A17" s="3">
        <v>160001</v>
      </c>
      <c r="B17" s="3" t="s">
        <v>230</v>
      </c>
      <c r="C17" s="4" t="s">
        <v>231</v>
      </c>
      <c r="D17" s="3" t="s">
        <v>220</v>
      </c>
      <c r="E17" s="5">
        <v>2000</v>
      </c>
    </row>
    <row r="18" spans="1:5" ht="25.5">
      <c r="A18" s="3">
        <v>170001</v>
      </c>
      <c r="B18" s="3" t="s">
        <v>232</v>
      </c>
      <c r="C18" s="4" t="s">
        <v>233</v>
      </c>
      <c r="D18" s="3" t="s">
        <v>220</v>
      </c>
      <c r="E18" s="5">
        <v>2000</v>
      </c>
    </row>
    <row r="19" spans="1:5" ht="12.75">
      <c r="A19" s="3">
        <v>180001</v>
      </c>
      <c r="B19" s="3" t="s">
        <v>234</v>
      </c>
      <c r="C19" s="4" t="s">
        <v>235</v>
      </c>
      <c r="D19" s="3" t="s">
        <v>220</v>
      </c>
      <c r="E19" s="5">
        <v>2000</v>
      </c>
    </row>
    <row r="20" spans="1:5" ht="25.5">
      <c r="A20" s="3">
        <v>180002</v>
      </c>
      <c r="B20" s="3" t="s">
        <v>1626</v>
      </c>
      <c r="C20" s="4" t="s">
        <v>1627</v>
      </c>
      <c r="D20" s="3" t="s">
        <v>220</v>
      </c>
      <c r="E20" s="5">
        <v>1700</v>
      </c>
    </row>
    <row r="21" spans="1:5" ht="12.75">
      <c r="A21" s="3">
        <v>180003</v>
      </c>
      <c r="B21" s="3" t="s">
        <v>1967</v>
      </c>
      <c r="C21" s="4" t="s">
        <v>1968</v>
      </c>
      <c r="D21" s="3" t="s">
        <v>220</v>
      </c>
      <c r="E21" s="5">
        <v>3000</v>
      </c>
    </row>
    <row r="22" spans="1:5" ht="25.5">
      <c r="A22" s="3">
        <v>190001</v>
      </c>
      <c r="B22" s="3" t="s">
        <v>236</v>
      </c>
      <c r="C22" s="4" t="s">
        <v>653</v>
      </c>
      <c r="D22" s="3" t="s">
        <v>220</v>
      </c>
      <c r="E22" s="5">
        <v>1700</v>
      </c>
    </row>
    <row r="23" spans="1:5" ht="25.5">
      <c r="A23" s="3">
        <v>190003</v>
      </c>
      <c r="B23" s="3" t="s">
        <v>617</v>
      </c>
      <c r="C23" s="4" t="s">
        <v>616</v>
      </c>
      <c r="D23" s="3" t="s">
        <v>220</v>
      </c>
      <c r="E23" s="5">
        <v>2200</v>
      </c>
    </row>
    <row r="24" spans="1:5" ht="25.5">
      <c r="A24" s="3">
        <v>190004</v>
      </c>
      <c r="B24" s="3" t="s">
        <v>1585</v>
      </c>
      <c r="C24" s="4" t="s">
        <v>1586</v>
      </c>
      <c r="D24" s="3" t="s">
        <v>220</v>
      </c>
      <c r="E24" s="5">
        <v>3000</v>
      </c>
    </row>
    <row r="25" spans="1:5" ht="12.75">
      <c r="A25" s="3">
        <v>200001</v>
      </c>
      <c r="B25" s="3" t="s">
        <v>237</v>
      </c>
      <c r="C25" s="4" t="s">
        <v>238</v>
      </c>
      <c r="D25" s="3" t="s">
        <v>220</v>
      </c>
      <c r="E25" s="5">
        <v>2200</v>
      </c>
    </row>
    <row r="26" spans="1:5" ht="25.5">
      <c r="A26" s="3">
        <v>210001</v>
      </c>
      <c r="B26" s="3" t="s">
        <v>557</v>
      </c>
      <c r="C26" s="4" t="s">
        <v>241</v>
      </c>
      <c r="D26" s="3" t="s">
        <v>220</v>
      </c>
      <c r="E26" s="5">
        <v>1700</v>
      </c>
    </row>
    <row r="27" spans="1:5" ht="12.75">
      <c r="A27" s="3">
        <v>220001</v>
      </c>
      <c r="B27" s="3" t="s">
        <v>239</v>
      </c>
      <c r="C27" s="4" t="s">
        <v>240</v>
      </c>
      <c r="D27" s="3" t="s">
        <v>220</v>
      </c>
      <c r="E27" s="5">
        <v>1700</v>
      </c>
    </row>
    <row r="28" spans="1:5" ht="25.5">
      <c r="A28" s="3">
        <v>230001</v>
      </c>
      <c r="B28" s="8" t="s">
        <v>555</v>
      </c>
      <c r="C28" s="4" t="s">
        <v>552</v>
      </c>
      <c r="D28" s="3" t="s">
        <v>220</v>
      </c>
      <c r="E28" s="5">
        <v>1700</v>
      </c>
    </row>
    <row r="29" spans="1:5" ht="12.75">
      <c r="A29" s="3">
        <v>240001</v>
      </c>
      <c r="B29" s="3" t="s">
        <v>242</v>
      </c>
      <c r="C29" s="4" t="s">
        <v>243</v>
      </c>
      <c r="D29" s="3" t="s">
        <v>220</v>
      </c>
      <c r="E29" s="5">
        <v>1700</v>
      </c>
    </row>
    <row r="30" spans="1:5" ht="12.75">
      <c r="A30" s="3">
        <v>250001</v>
      </c>
      <c r="B30" s="3" t="s">
        <v>5</v>
      </c>
      <c r="C30" s="4" t="s">
        <v>6</v>
      </c>
      <c r="D30" s="3" t="s">
        <v>223</v>
      </c>
      <c r="E30" s="5">
        <v>1700</v>
      </c>
    </row>
    <row r="31" spans="1:5" ht="25.5">
      <c r="A31" s="3">
        <v>250002</v>
      </c>
      <c r="B31" s="3" t="s">
        <v>1604</v>
      </c>
      <c r="C31" s="4" t="s">
        <v>1603</v>
      </c>
      <c r="D31" s="3" t="s">
        <v>220</v>
      </c>
      <c r="E31" s="5">
        <v>1100</v>
      </c>
    </row>
    <row r="32" spans="1:5" ht="25.5">
      <c r="A32" s="3">
        <v>260001</v>
      </c>
      <c r="B32" s="3" t="s">
        <v>558</v>
      </c>
      <c r="C32" s="4" t="s">
        <v>0</v>
      </c>
      <c r="D32" s="3" t="s">
        <v>220</v>
      </c>
      <c r="E32" s="5">
        <v>1700</v>
      </c>
    </row>
    <row r="33" spans="1:5" ht="12.75">
      <c r="A33" s="3">
        <v>290001</v>
      </c>
      <c r="B33" s="9" t="s">
        <v>749</v>
      </c>
      <c r="C33" s="4" t="s">
        <v>750</v>
      </c>
      <c r="D33" s="3" t="s">
        <v>220</v>
      </c>
      <c r="E33" s="5">
        <v>1300</v>
      </c>
    </row>
    <row r="34" spans="1:5" ht="15" customHeight="1">
      <c r="A34" s="237" t="s">
        <v>244</v>
      </c>
      <c r="B34" s="238"/>
      <c r="C34" s="238"/>
      <c r="D34" s="238"/>
      <c r="E34" s="238"/>
    </row>
    <row r="35" spans="1:5" ht="25.5">
      <c r="A35" s="3">
        <v>100002</v>
      </c>
      <c r="B35" s="3" t="s">
        <v>245</v>
      </c>
      <c r="C35" s="4" t="s">
        <v>246</v>
      </c>
      <c r="D35" s="3" t="s">
        <v>220</v>
      </c>
      <c r="E35" s="3">
        <v>1000</v>
      </c>
    </row>
    <row r="36" spans="1:5" ht="25.5">
      <c r="A36" s="3">
        <v>100004</v>
      </c>
      <c r="B36" s="3" t="s">
        <v>569</v>
      </c>
      <c r="C36" s="4" t="s">
        <v>570</v>
      </c>
      <c r="D36" s="3" t="s">
        <v>223</v>
      </c>
      <c r="E36" s="5">
        <v>1300</v>
      </c>
    </row>
    <row r="37" spans="1:5" ht="25.5">
      <c r="A37" s="3">
        <v>100006</v>
      </c>
      <c r="B37" s="3" t="s">
        <v>650</v>
      </c>
      <c r="C37" s="4" t="s">
        <v>651</v>
      </c>
      <c r="D37" s="3" t="s">
        <v>223</v>
      </c>
      <c r="E37" s="5">
        <v>2200</v>
      </c>
    </row>
    <row r="38" spans="1:5" ht="25.5">
      <c r="A38" s="3">
        <v>110002</v>
      </c>
      <c r="B38" s="3" t="s">
        <v>560</v>
      </c>
      <c r="C38" s="4" t="s">
        <v>536</v>
      </c>
      <c r="D38" s="3" t="s">
        <v>220</v>
      </c>
      <c r="E38" s="5">
        <v>1000</v>
      </c>
    </row>
    <row r="39" spans="1:5" ht="25.5">
      <c r="A39" s="7">
        <v>120002</v>
      </c>
      <c r="B39" s="3" t="s">
        <v>247</v>
      </c>
      <c r="C39" s="4" t="s">
        <v>248</v>
      </c>
      <c r="D39" s="3" t="s">
        <v>220</v>
      </c>
      <c r="E39" s="3">
        <v>1000</v>
      </c>
    </row>
    <row r="40" spans="1:5" ht="12.75">
      <c r="A40" s="7">
        <v>130002</v>
      </c>
      <c r="B40" s="3" t="s">
        <v>571</v>
      </c>
      <c r="C40" s="4" t="s">
        <v>1147</v>
      </c>
      <c r="D40" s="3" t="s">
        <v>223</v>
      </c>
      <c r="E40" s="5">
        <v>1100</v>
      </c>
    </row>
    <row r="41" spans="1:5" ht="12.75">
      <c r="A41" s="3">
        <v>140002</v>
      </c>
      <c r="B41" s="3" t="s">
        <v>249</v>
      </c>
      <c r="C41" s="4" t="s">
        <v>250</v>
      </c>
      <c r="D41" s="3" t="s">
        <v>220</v>
      </c>
      <c r="E41" s="3">
        <v>1000</v>
      </c>
    </row>
    <row r="42" spans="1:5" ht="25.5">
      <c r="A42" s="3">
        <v>150002</v>
      </c>
      <c r="B42" s="3" t="s">
        <v>251</v>
      </c>
      <c r="C42" s="4" t="s">
        <v>252</v>
      </c>
      <c r="D42" s="3" t="s">
        <v>220</v>
      </c>
      <c r="E42" s="3">
        <v>1000</v>
      </c>
    </row>
    <row r="43" spans="1:5" ht="12.75">
      <c r="A43" s="3">
        <v>160002</v>
      </c>
      <c r="B43" s="3" t="s">
        <v>253</v>
      </c>
      <c r="C43" s="4" t="s">
        <v>254</v>
      </c>
      <c r="D43" s="3" t="s">
        <v>220</v>
      </c>
      <c r="E43" s="3">
        <v>1000</v>
      </c>
    </row>
    <row r="44" spans="1:5" ht="25.5">
      <c r="A44" s="3">
        <v>170002</v>
      </c>
      <c r="B44" s="3" t="s">
        <v>255</v>
      </c>
      <c r="C44" s="4" t="s">
        <v>256</v>
      </c>
      <c r="D44" s="3" t="s">
        <v>220</v>
      </c>
      <c r="E44" s="3">
        <v>1000</v>
      </c>
    </row>
    <row r="45" spans="1:5" ht="12.75">
      <c r="A45" s="3">
        <v>180002</v>
      </c>
      <c r="B45" s="3" t="s">
        <v>257</v>
      </c>
      <c r="C45" s="4" t="s">
        <v>258</v>
      </c>
      <c r="D45" s="3" t="s">
        <v>220</v>
      </c>
      <c r="E45" s="3">
        <v>1700</v>
      </c>
    </row>
    <row r="46" spans="1:5" ht="12.75">
      <c r="A46" s="10">
        <v>180003</v>
      </c>
      <c r="B46" s="11" t="s">
        <v>1969</v>
      </c>
      <c r="C46" s="12" t="s">
        <v>1970</v>
      </c>
      <c r="D46" s="3" t="s">
        <v>220</v>
      </c>
      <c r="E46" s="10">
        <v>2800</v>
      </c>
    </row>
    <row r="47" spans="1:5" ht="25.5">
      <c r="A47" s="3">
        <v>190002</v>
      </c>
      <c r="B47" s="3" t="s">
        <v>259</v>
      </c>
      <c r="C47" s="4" t="s">
        <v>618</v>
      </c>
      <c r="D47" s="3" t="s">
        <v>220</v>
      </c>
      <c r="E47" s="3">
        <v>1000</v>
      </c>
    </row>
    <row r="48" spans="1:5" ht="25.5">
      <c r="A48" s="3">
        <v>190004</v>
      </c>
      <c r="B48" s="3" t="s">
        <v>619</v>
      </c>
      <c r="C48" s="4" t="s">
        <v>615</v>
      </c>
      <c r="D48" s="3" t="s">
        <v>220</v>
      </c>
      <c r="E48" s="5">
        <v>1300</v>
      </c>
    </row>
    <row r="49" spans="1:5" ht="25.5">
      <c r="A49" s="3">
        <v>190005</v>
      </c>
      <c r="B49" s="3" t="s">
        <v>1587</v>
      </c>
      <c r="C49" s="4" t="s">
        <v>1588</v>
      </c>
      <c r="D49" s="3" t="s">
        <v>220</v>
      </c>
      <c r="E49" s="5">
        <v>2100</v>
      </c>
    </row>
    <row r="50" spans="1:5" ht="51">
      <c r="A50" s="11">
        <v>190006</v>
      </c>
      <c r="B50" s="11" t="s">
        <v>1733</v>
      </c>
      <c r="C50" s="4" t="s">
        <v>1734</v>
      </c>
      <c r="D50" s="11" t="s">
        <v>220</v>
      </c>
      <c r="E50" s="13">
        <v>600</v>
      </c>
    </row>
    <row r="51" spans="1:5" ht="38.25">
      <c r="A51" s="11">
        <v>190007</v>
      </c>
      <c r="B51" s="11" t="s">
        <v>1735</v>
      </c>
      <c r="C51" s="4" t="s">
        <v>1737</v>
      </c>
      <c r="D51" s="11" t="s">
        <v>220</v>
      </c>
      <c r="E51" s="13">
        <v>5500</v>
      </c>
    </row>
    <row r="52" spans="1:5" ht="25.5">
      <c r="A52" s="11">
        <v>190008</v>
      </c>
      <c r="B52" s="11" t="s">
        <v>1736</v>
      </c>
      <c r="C52" s="4" t="s">
        <v>1738</v>
      </c>
      <c r="D52" s="11" t="s">
        <v>220</v>
      </c>
      <c r="E52" s="13">
        <v>5000</v>
      </c>
    </row>
    <row r="53" spans="1:5" ht="12.75">
      <c r="A53" s="3">
        <v>200002</v>
      </c>
      <c r="B53" s="3" t="s">
        <v>562</v>
      </c>
      <c r="C53" s="4" t="s">
        <v>535</v>
      </c>
      <c r="D53" s="3" t="s">
        <v>220</v>
      </c>
      <c r="E53" s="3">
        <v>1000</v>
      </c>
    </row>
    <row r="54" spans="1:5" ht="25.5">
      <c r="A54" s="3">
        <v>210002</v>
      </c>
      <c r="B54" s="3" t="s">
        <v>561</v>
      </c>
      <c r="C54" s="4" t="s">
        <v>262</v>
      </c>
      <c r="D54" s="3" t="s">
        <v>220</v>
      </c>
      <c r="E54" s="3">
        <v>1000</v>
      </c>
    </row>
    <row r="55" spans="1:5" ht="12.75">
      <c r="A55" s="3">
        <v>220002</v>
      </c>
      <c r="B55" s="3" t="s">
        <v>260</v>
      </c>
      <c r="C55" s="4" t="s">
        <v>261</v>
      </c>
      <c r="D55" s="3" t="s">
        <v>220</v>
      </c>
      <c r="E55" s="3">
        <v>1000</v>
      </c>
    </row>
    <row r="56" spans="1:5" ht="25.5">
      <c r="A56" s="3">
        <v>230002</v>
      </c>
      <c r="B56" s="8" t="s">
        <v>554</v>
      </c>
      <c r="C56" s="4" t="s">
        <v>553</v>
      </c>
      <c r="D56" s="3" t="s">
        <v>220</v>
      </c>
      <c r="E56" s="3">
        <v>1000</v>
      </c>
    </row>
    <row r="57" spans="1:5" ht="12.75">
      <c r="A57" s="3">
        <v>240002</v>
      </c>
      <c r="B57" s="3" t="s">
        <v>263</v>
      </c>
      <c r="C57" s="4" t="s">
        <v>264</v>
      </c>
      <c r="D57" s="3" t="s">
        <v>220</v>
      </c>
      <c r="E57" s="3">
        <v>1000</v>
      </c>
    </row>
    <row r="58" spans="1:5" ht="25.5">
      <c r="A58" s="3">
        <v>250002</v>
      </c>
      <c r="B58" s="14" t="s">
        <v>551</v>
      </c>
      <c r="C58" s="4" t="s">
        <v>550</v>
      </c>
      <c r="D58" s="3" t="s">
        <v>223</v>
      </c>
      <c r="E58" s="3">
        <v>1000</v>
      </c>
    </row>
    <row r="59" spans="1:5" ht="25.5">
      <c r="A59" s="3">
        <v>260002</v>
      </c>
      <c r="B59" s="3" t="s">
        <v>559</v>
      </c>
      <c r="C59" s="4" t="s">
        <v>1</v>
      </c>
      <c r="D59" s="3" t="s">
        <v>220</v>
      </c>
      <c r="E59" s="5">
        <v>1100</v>
      </c>
    </row>
    <row r="60" spans="1:5" ht="12.75">
      <c r="A60" s="3">
        <v>290002</v>
      </c>
      <c r="B60" s="15" t="s">
        <v>751</v>
      </c>
      <c r="C60" s="4" t="s">
        <v>752</v>
      </c>
      <c r="D60" s="3" t="s">
        <v>220</v>
      </c>
      <c r="E60" s="3">
        <v>1000</v>
      </c>
    </row>
    <row r="61" spans="1:7" s="16" customFormat="1" ht="15" customHeight="1">
      <c r="A61" s="269" t="s">
        <v>181</v>
      </c>
      <c r="B61" s="270"/>
      <c r="C61" s="270"/>
      <c r="D61" s="270"/>
      <c r="E61" s="271"/>
      <c r="F61" s="1"/>
      <c r="G61" s="1"/>
    </row>
    <row r="62" spans="1:7" s="16" customFormat="1" ht="15" customHeight="1">
      <c r="A62" s="269" t="s">
        <v>544</v>
      </c>
      <c r="B62" s="270"/>
      <c r="C62" s="270"/>
      <c r="D62" s="270"/>
      <c r="E62" s="271"/>
      <c r="F62" s="1"/>
      <c r="G62" s="1"/>
    </row>
    <row r="63" spans="1:7" s="16" customFormat="1" ht="12.75">
      <c r="A63" s="3">
        <v>100007</v>
      </c>
      <c r="B63" s="3" t="s">
        <v>219</v>
      </c>
      <c r="C63" s="4" t="s">
        <v>182</v>
      </c>
      <c r="D63" s="3" t="s">
        <v>220</v>
      </c>
      <c r="E63" s="3">
        <v>900</v>
      </c>
      <c r="F63" s="1"/>
      <c r="G63" s="1"/>
    </row>
    <row r="64" spans="1:7" s="16" customFormat="1" ht="25.5">
      <c r="A64" s="3">
        <v>110003</v>
      </c>
      <c r="B64" s="3" t="s">
        <v>564</v>
      </c>
      <c r="C64" s="4" t="s">
        <v>547</v>
      </c>
      <c r="D64" s="3" t="s">
        <v>220</v>
      </c>
      <c r="E64" s="3">
        <v>900</v>
      </c>
      <c r="F64" s="1"/>
      <c r="G64" s="1"/>
    </row>
    <row r="65" spans="1:7" s="16" customFormat="1" ht="12.75">
      <c r="A65" s="3">
        <v>150003</v>
      </c>
      <c r="B65" s="3" t="s">
        <v>183</v>
      </c>
      <c r="C65" s="4" t="s">
        <v>184</v>
      </c>
      <c r="D65" s="3" t="s">
        <v>220</v>
      </c>
      <c r="E65" s="3">
        <v>900</v>
      </c>
      <c r="F65" s="1"/>
      <c r="G65" s="1"/>
    </row>
    <row r="66" spans="1:7" s="16" customFormat="1" ht="12.75">
      <c r="A66" s="3">
        <v>180003</v>
      </c>
      <c r="B66" s="3" t="s">
        <v>567</v>
      </c>
      <c r="C66" s="4" t="s">
        <v>186</v>
      </c>
      <c r="D66" s="3" t="s">
        <v>220</v>
      </c>
      <c r="E66" s="3">
        <v>900</v>
      </c>
      <c r="F66" s="1"/>
      <c r="G66" s="1"/>
    </row>
    <row r="67" spans="1:7" s="16" customFormat="1" ht="12.75">
      <c r="A67" s="3">
        <v>240003</v>
      </c>
      <c r="B67" s="3" t="s">
        <v>565</v>
      </c>
      <c r="C67" s="4" t="s">
        <v>185</v>
      </c>
      <c r="D67" s="3" t="s">
        <v>220</v>
      </c>
      <c r="E67" s="3">
        <v>900</v>
      </c>
      <c r="F67" s="1"/>
      <c r="G67" s="1"/>
    </row>
    <row r="68" spans="1:7" s="16" customFormat="1" ht="12.75">
      <c r="A68" s="3">
        <v>250003</v>
      </c>
      <c r="B68" s="3" t="s">
        <v>566</v>
      </c>
      <c r="C68" s="4" t="s">
        <v>545</v>
      </c>
      <c r="D68" s="3" t="s">
        <v>220</v>
      </c>
      <c r="E68" s="3">
        <v>900</v>
      </c>
      <c r="F68" s="1"/>
      <c r="G68" s="1"/>
    </row>
    <row r="69" spans="1:7" s="16" customFormat="1" ht="25.5">
      <c r="A69" s="3">
        <v>260003</v>
      </c>
      <c r="B69" s="3" t="s">
        <v>568</v>
      </c>
      <c r="C69" s="4" t="s">
        <v>546</v>
      </c>
      <c r="D69" s="3" t="s">
        <v>220</v>
      </c>
      <c r="E69" s="3">
        <v>900</v>
      </c>
      <c r="F69" s="1"/>
      <c r="G69" s="1"/>
    </row>
    <row r="70" spans="1:7" s="16" customFormat="1" ht="12.75">
      <c r="A70" s="3">
        <v>290003</v>
      </c>
      <c r="B70" s="15" t="s">
        <v>751</v>
      </c>
      <c r="C70" s="4" t="s">
        <v>753</v>
      </c>
      <c r="D70" s="3" t="s">
        <v>220</v>
      </c>
      <c r="E70" s="3">
        <v>900</v>
      </c>
      <c r="F70" s="1"/>
      <c r="G70" s="1"/>
    </row>
    <row r="71" spans="1:5" ht="12.75" customHeight="1">
      <c r="A71" s="269" t="s">
        <v>549</v>
      </c>
      <c r="B71" s="270"/>
      <c r="C71" s="270"/>
      <c r="D71" s="270"/>
      <c r="E71" s="271"/>
    </row>
    <row r="72" spans="1:5" ht="15" customHeight="1">
      <c r="A72" s="269" t="s">
        <v>706</v>
      </c>
      <c r="B72" s="270"/>
      <c r="C72" s="270"/>
      <c r="D72" s="270"/>
      <c r="E72" s="271"/>
    </row>
    <row r="73" spans="1:5" ht="15" customHeight="1">
      <c r="A73" s="269" t="s">
        <v>2015</v>
      </c>
      <c r="B73" s="270"/>
      <c r="C73" s="270"/>
      <c r="D73" s="270"/>
      <c r="E73" s="271"/>
    </row>
    <row r="74" spans="1:5" ht="15" customHeight="1">
      <c r="A74" s="14">
        <v>210013</v>
      </c>
      <c r="B74" s="3" t="s">
        <v>1599</v>
      </c>
      <c r="C74" s="17" t="s">
        <v>1600</v>
      </c>
      <c r="D74" s="3" t="s">
        <v>266</v>
      </c>
      <c r="E74" s="3">
        <v>1200</v>
      </c>
    </row>
    <row r="75" spans="1:5" ht="12.75">
      <c r="A75" s="3">
        <v>210014</v>
      </c>
      <c r="B75" s="3" t="s">
        <v>268</v>
      </c>
      <c r="C75" s="4" t="s">
        <v>269</v>
      </c>
      <c r="D75" s="3" t="s">
        <v>266</v>
      </c>
      <c r="E75" s="3">
        <v>1100</v>
      </c>
    </row>
    <row r="76" spans="1:5" ht="12.75">
      <c r="A76" s="3">
        <v>210015</v>
      </c>
      <c r="B76" s="3" t="s">
        <v>278</v>
      </c>
      <c r="C76" s="4" t="s">
        <v>279</v>
      </c>
      <c r="D76" s="3" t="s">
        <v>266</v>
      </c>
      <c r="E76" s="5">
        <v>1500</v>
      </c>
    </row>
    <row r="77" spans="1:5" ht="12.75">
      <c r="A77" s="3">
        <v>210016</v>
      </c>
      <c r="B77" s="3" t="s">
        <v>270</v>
      </c>
      <c r="C77" s="4" t="s">
        <v>271</v>
      </c>
      <c r="D77" s="3" t="s">
        <v>266</v>
      </c>
      <c r="E77" s="3">
        <v>1000</v>
      </c>
    </row>
    <row r="78" spans="1:5" ht="12.75">
      <c r="A78" s="3">
        <v>210017</v>
      </c>
      <c r="B78" s="3" t="s">
        <v>276</v>
      </c>
      <c r="C78" s="4" t="s">
        <v>277</v>
      </c>
      <c r="D78" s="3" t="s">
        <v>266</v>
      </c>
      <c r="E78" s="3">
        <v>1000</v>
      </c>
    </row>
    <row r="79" spans="1:5" ht="12.75">
      <c r="A79" s="3">
        <v>210018</v>
      </c>
      <c r="B79" s="3" t="s">
        <v>272</v>
      </c>
      <c r="C79" s="4" t="s">
        <v>273</v>
      </c>
      <c r="D79" s="3" t="s">
        <v>266</v>
      </c>
      <c r="E79" s="5">
        <v>1900</v>
      </c>
    </row>
    <row r="80" spans="1:5" ht="25.5">
      <c r="A80" s="3">
        <v>210019</v>
      </c>
      <c r="B80" s="3" t="s">
        <v>274</v>
      </c>
      <c r="C80" s="4" t="s">
        <v>275</v>
      </c>
      <c r="D80" s="3" t="s">
        <v>266</v>
      </c>
      <c r="E80" s="5">
        <v>1500</v>
      </c>
    </row>
    <row r="81" spans="1:5" ht="25.5">
      <c r="A81" s="3">
        <v>210020</v>
      </c>
      <c r="B81" s="3" t="s">
        <v>280</v>
      </c>
      <c r="C81" s="4" t="s">
        <v>281</v>
      </c>
      <c r="D81" s="3" t="s">
        <v>266</v>
      </c>
      <c r="E81" s="5">
        <v>3000</v>
      </c>
    </row>
    <row r="82" spans="1:5" ht="25.5">
      <c r="A82" s="3">
        <v>210021</v>
      </c>
      <c r="B82" s="3" t="s">
        <v>282</v>
      </c>
      <c r="C82" s="4" t="s">
        <v>283</v>
      </c>
      <c r="D82" s="3" t="s">
        <v>266</v>
      </c>
      <c r="E82" s="5">
        <v>3000</v>
      </c>
    </row>
    <row r="83" spans="1:5" ht="25.5">
      <c r="A83" s="3">
        <v>210022</v>
      </c>
      <c r="B83" s="3" t="s">
        <v>284</v>
      </c>
      <c r="C83" s="4" t="s">
        <v>285</v>
      </c>
      <c r="D83" s="3" t="s">
        <v>266</v>
      </c>
      <c r="E83" s="5">
        <v>3000</v>
      </c>
    </row>
    <row r="84" spans="1:5" ht="15" customHeight="1">
      <c r="A84" s="269" t="s">
        <v>286</v>
      </c>
      <c r="B84" s="270"/>
      <c r="C84" s="270"/>
      <c r="D84" s="270"/>
      <c r="E84" s="271"/>
    </row>
    <row r="85" spans="1:5" ht="15" customHeight="1">
      <c r="A85" s="3">
        <v>210023</v>
      </c>
      <c r="B85" s="3" t="s">
        <v>300</v>
      </c>
      <c r="C85" s="4" t="s">
        <v>301</v>
      </c>
      <c r="D85" s="3" t="s">
        <v>266</v>
      </c>
      <c r="E85" s="3">
        <v>700</v>
      </c>
    </row>
    <row r="86" spans="1:5" ht="15" customHeight="1">
      <c r="A86" s="3">
        <v>210024</v>
      </c>
      <c r="B86" s="3" t="s">
        <v>306</v>
      </c>
      <c r="C86" s="4" t="s">
        <v>307</v>
      </c>
      <c r="D86" s="3" t="s">
        <v>266</v>
      </c>
      <c r="E86" s="3">
        <v>800</v>
      </c>
    </row>
    <row r="87" spans="1:5" ht="12.75">
      <c r="A87" s="3">
        <v>210025</v>
      </c>
      <c r="B87" s="3" t="s">
        <v>295</v>
      </c>
      <c r="C87" s="4" t="s">
        <v>296</v>
      </c>
      <c r="D87" s="3" t="s">
        <v>266</v>
      </c>
      <c r="E87" s="3">
        <v>700</v>
      </c>
    </row>
    <row r="88" spans="1:5" ht="25.5">
      <c r="A88" s="3">
        <v>210026</v>
      </c>
      <c r="B88" s="3" t="s">
        <v>287</v>
      </c>
      <c r="C88" s="4" t="s">
        <v>288</v>
      </c>
      <c r="D88" s="3" t="s">
        <v>266</v>
      </c>
      <c r="E88" s="5">
        <v>1800</v>
      </c>
    </row>
    <row r="89" spans="1:5" ht="12.75">
      <c r="A89" s="3">
        <v>210027</v>
      </c>
      <c r="B89" s="3" t="s">
        <v>289</v>
      </c>
      <c r="C89" s="4" t="s">
        <v>290</v>
      </c>
      <c r="D89" s="3" t="s">
        <v>266</v>
      </c>
      <c r="E89" s="5">
        <v>2800</v>
      </c>
    </row>
    <row r="90" spans="1:5" ht="12.75">
      <c r="A90" s="3">
        <v>210028</v>
      </c>
      <c r="B90" s="3" t="s">
        <v>293</v>
      </c>
      <c r="C90" s="4" t="s">
        <v>294</v>
      </c>
      <c r="D90" s="3" t="s">
        <v>266</v>
      </c>
      <c r="E90" s="3">
        <v>900</v>
      </c>
    </row>
    <row r="91" spans="1:5" ht="10.5" customHeight="1">
      <c r="A91" s="3">
        <v>210029</v>
      </c>
      <c r="B91" s="3" t="s">
        <v>291</v>
      </c>
      <c r="C91" s="4" t="s">
        <v>292</v>
      </c>
      <c r="D91" s="3" t="s">
        <v>266</v>
      </c>
      <c r="E91" s="3">
        <v>1000</v>
      </c>
    </row>
    <row r="92" spans="1:5" ht="12.75">
      <c r="A92" s="3">
        <v>210030</v>
      </c>
      <c r="B92" s="3" t="s">
        <v>297</v>
      </c>
      <c r="C92" s="4" t="s">
        <v>572</v>
      </c>
      <c r="D92" s="3" t="s">
        <v>266</v>
      </c>
      <c r="E92" s="3">
        <v>700</v>
      </c>
    </row>
    <row r="93" spans="1:5" ht="12.75">
      <c r="A93" s="3">
        <v>210031</v>
      </c>
      <c r="B93" s="3" t="s">
        <v>298</v>
      </c>
      <c r="C93" s="4" t="s">
        <v>299</v>
      </c>
      <c r="D93" s="3" t="s">
        <v>266</v>
      </c>
      <c r="E93" s="3">
        <v>700</v>
      </c>
    </row>
    <row r="94" spans="1:5" ht="12.75">
      <c r="A94" s="3">
        <v>210032</v>
      </c>
      <c r="B94" s="3" t="s">
        <v>308</v>
      </c>
      <c r="C94" s="4" t="s">
        <v>309</v>
      </c>
      <c r="D94" s="3" t="s">
        <v>266</v>
      </c>
      <c r="E94" s="5">
        <v>1400</v>
      </c>
    </row>
    <row r="95" spans="1:5" ht="12.75">
      <c r="A95" s="3">
        <v>210033</v>
      </c>
      <c r="B95" s="3" t="s">
        <v>304</v>
      </c>
      <c r="C95" s="4" t="s">
        <v>305</v>
      </c>
      <c r="D95" s="3" t="s">
        <v>266</v>
      </c>
      <c r="E95" s="3">
        <v>800</v>
      </c>
    </row>
    <row r="96" spans="1:5" ht="12.75">
      <c r="A96" s="3">
        <v>210034</v>
      </c>
      <c r="B96" s="3" t="s">
        <v>302</v>
      </c>
      <c r="C96" s="4" t="s">
        <v>303</v>
      </c>
      <c r="D96" s="3" t="s">
        <v>266</v>
      </c>
      <c r="E96" s="3">
        <v>700</v>
      </c>
    </row>
    <row r="97" spans="1:5" ht="15" customHeight="1">
      <c r="A97" s="269" t="s">
        <v>705</v>
      </c>
      <c r="B97" s="270"/>
      <c r="C97" s="270"/>
      <c r="D97" s="270"/>
      <c r="E97" s="271"/>
    </row>
    <row r="98" spans="1:5" ht="33" customHeight="1">
      <c r="A98" s="3">
        <v>210036</v>
      </c>
      <c r="B98" s="3" t="s">
        <v>573</v>
      </c>
      <c r="C98" s="4" t="s">
        <v>1592</v>
      </c>
      <c r="D98" s="3" t="s">
        <v>266</v>
      </c>
      <c r="E98" s="5">
        <v>3900</v>
      </c>
    </row>
    <row r="99" spans="1:5" ht="15" customHeight="1">
      <c r="A99" s="3">
        <v>210037</v>
      </c>
      <c r="B99" s="3" t="s">
        <v>320</v>
      </c>
      <c r="C99" s="4" t="s">
        <v>321</v>
      </c>
      <c r="D99" s="3" t="s">
        <v>266</v>
      </c>
      <c r="E99" s="5">
        <v>2400</v>
      </c>
    </row>
    <row r="100" spans="1:5" ht="25.5" customHeight="1">
      <c r="A100" s="3">
        <v>210038</v>
      </c>
      <c r="B100" s="3" t="s">
        <v>318</v>
      </c>
      <c r="C100" s="4" t="s">
        <v>319</v>
      </c>
      <c r="D100" s="3" t="s">
        <v>266</v>
      </c>
      <c r="E100" s="5">
        <v>1300</v>
      </c>
    </row>
    <row r="101" spans="1:5" ht="12.75">
      <c r="A101" s="3">
        <v>210039</v>
      </c>
      <c r="B101" s="3" t="s">
        <v>322</v>
      </c>
      <c r="C101" s="4" t="s">
        <v>323</v>
      </c>
      <c r="D101" s="3" t="s">
        <v>266</v>
      </c>
      <c r="E101" s="3">
        <v>1000</v>
      </c>
    </row>
    <row r="102" spans="1:5" ht="12.75">
      <c r="A102" s="3">
        <v>210040</v>
      </c>
      <c r="B102" s="3" t="s">
        <v>314</v>
      </c>
      <c r="C102" s="4" t="s">
        <v>315</v>
      </c>
      <c r="D102" s="3" t="s">
        <v>266</v>
      </c>
      <c r="E102" s="3">
        <v>800</v>
      </c>
    </row>
    <row r="103" spans="1:5" ht="12.75">
      <c r="A103" s="3">
        <v>210041</v>
      </c>
      <c r="B103" s="3" t="s">
        <v>310</v>
      </c>
      <c r="C103" s="4" t="s">
        <v>311</v>
      </c>
      <c r="D103" s="3" t="s">
        <v>266</v>
      </c>
      <c r="E103" s="5">
        <v>1400</v>
      </c>
    </row>
    <row r="104" spans="1:5" ht="12.75">
      <c r="A104" s="3">
        <v>210042</v>
      </c>
      <c r="B104" s="3" t="s">
        <v>312</v>
      </c>
      <c r="C104" s="4" t="s">
        <v>313</v>
      </c>
      <c r="D104" s="3" t="s">
        <v>266</v>
      </c>
      <c r="E104" s="5">
        <v>1200</v>
      </c>
    </row>
    <row r="105" spans="1:5" ht="12.75">
      <c r="A105" s="3">
        <v>210043</v>
      </c>
      <c r="B105" s="3" t="s">
        <v>316</v>
      </c>
      <c r="C105" s="4" t="s">
        <v>317</v>
      </c>
      <c r="D105" s="3" t="s">
        <v>266</v>
      </c>
      <c r="E105" s="5">
        <v>1500</v>
      </c>
    </row>
    <row r="106" spans="1:5" ht="12.75">
      <c r="A106" s="3">
        <v>210045</v>
      </c>
      <c r="B106" s="3" t="s">
        <v>326</v>
      </c>
      <c r="C106" s="4" t="s">
        <v>327</v>
      </c>
      <c r="D106" s="3" t="s">
        <v>266</v>
      </c>
      <c r="E106" s="3">
        <v>700</v>
      </c>
    </row>
    <row r="107" spans="1:5" ht="12.75">
      <c r="A107" s="3">
        <v>210046</v>
      </c>
      <c r="B107" s="3" t="s">
        <v>324</v>
      </c>
      <c r="C107" s="4" t="s">
        <v>325</v>
      </c>
      <c r="D107" s="3" t="s">
        <v>266</v>
      </c>
      <c r="E107" s="5">
        <v>1300</v>
      </c>
    </row>
    <row r="108" spans="1:5" ht="15" customHeight="1">
      <c r="A108" s="269" t="s">
        <v>704</v>
      </c>
      <c r="B108" s="270"/>
      <c r="C108" s="270"/>
      <c r="D108" s="270"/>
      <c r="E108" s="271"/>
    </row>
    <row r="109" spans="1:5" ht="33" customHeight="1">
      <c r="A109" s="3">
        <v>210048</v>
      </c>
      <c r="B109" s="3" t="s">
        <v>329</v>
      </c>
      <c r="C109" s="4" t="s">
        <v>1593</v>
      </c>
      <c r="D109" s="3" t="s">
        <v>266</v>
      </c>
      <c r="E109" s="5">
        <v>5000</v>
      </c>
    </row>
    <row r="110" spans="1:5" ht="25.5" customHeight="1">
      <c r="A110" s="3">
        <v>210049</v>
      </c>
      <c r="B110" s="3" t="s">
        <v>574</v>
      </c>
      <c r="C110" s="4" t="s">
        <v>330</v>
      </c>
      <c r="D110" s="3" t="s">
        <v>266</v>
      </c>
      <c r="E110" s="5">
        <v>1300</v>
      </c>
    </row>
    <row r="111" spans="1:5" ht="12.75">
      <c r="A111" s="3">
        <v>210050</v>
      </c>
      <c r="B111" s="3" t="s">
        <v>328</v>
      </c>
      <c r="C111" s="4" t="s">
        <v>575</v>
      </c>
      <c r="D111" s="3" t="s">
        <v>266</v>
      </c>
      <c r="E111" s="5">
        <v>2100</v>
      </c>
    </row>
    <row r="112" spans="1:5" ht="12.75">
      <c r="A112" s="3">
        <v>210051</v>
      </c>
      <c r="B112" s="3" t="s">
        <v>331</v>
      </c>
      <c r="C112" s="4" t="s">
        <v>576</v>
      </c>
      <c r="D112" s="3" t="s">
        <v>266</v>
      </c>
      <c r="E112" s="3">
        <v>900</v>
      </c>
    </row>
    <row r="113" spans="1:5" ht="25.5">
      <c r="A113" s="3">
        <v>210052</v>
      </c>
      <c r="B113" s="3" t="s">
        <v>332</v>
      </c>
      <c r="C113" s="4" t="s">
        <v>333</v>
      </c>
      <c r="D113" s="3" t="s">
        <v>266</v>
      </c>
      <c r="E113" s="5">
        <v>1300</v>
      </c>
    </row>
    <row r="114" spans="1:5" ht="12.75">
      <c r="A114" s="3">
        <v>210053</v>
      </c>
      <c r="B114" s="3" t="s">
        <v>353</v>
      </c>
      <c r="C114" s="4" t="s">
        <v>354</v>
      </c>
      <c r="D114" s="3" t="s">
        <v>266</v>
      </c>
      <c r="E114" s="3">
        <v>1000</v>
      </c>
    </row>
    <row r="115" spans="1:5" ht="12.75">
      <c r="A115" s="3">
        <v>210054</v>
      </c>
      <c r="B115" s="3" t="s">
        <v>334</v>
      </c>
      <c r="C115" s="4" t="s">
        <v>335</v>
      </c>
      <c r="D115" s="3" t="s">
        <v>266</v>
      </c>
      <c r="E115" s="5">
        <v>1900</v>
      </c>
    </row>
    <row r="116" spans="1:5" ht="25.5">
      <c r="A116" s="3">
        <v>210055</v>
      </c>
      <c r="B116" s="3" t="s">
        <v>336</v>
      </c>
      <c r="C116" s="4" t="s">
        <v>337</v>
      </c>
      <c r="D116" s="3" t="s">
        <v>266</v>
      </c>
      <c r="E116" s="5">
        <v>2000</v>
      </c>
    </row>
    <row r="117" spans="1:5" ht="25.5">
      <c r="A117" s="3">
        <v>210056</v>
      </c>
      <c r="B117" s="3" t="s">
        <v>338</v>
      </c>
      <c r="C117" s="4" t="s">
        <v>339</v>
      </c>
      <c r="D117" s="3" t="s">
        <v>266</v>
      </c>
      <c r="E117" s="5">
        <v>3000</v>
      </c>
    </row>
    <row r="118" spans="1:5" ht="25.5">
      <c r="A118" s="3">
        <v>210057</v>
      </c>
      <c r="B118" s="3" t="s">
        <v>340</v>
      </c>
      <c r="C118" s="4" t="s">
        <v>341</v>
      </c>
      <c r="D118" s="3" t="s">
        <v>266</v>
      </c>
      <c r="E118" s="5">
        <v>3500</v>
      </c>
    </row>
    <row r="119" spans="1:5" ht="25.5">
      <c r="A119" s="3">
        <v>210058</v>
      </c>
      <c r="B119" s="3" t="s">
        <v>342</v>
      </c>
      <c r="C119" s="4" t="s">
        <v>343</v>
      </c>
      <c r="D119" s="3" t="s">
        <v>266</v>
      </c>
      <c r="E119" s="5">
        <v>4000</v>
      </c>
    </row>
    <row r="120" spans="1:5" ht="25.5">
      <c r="A120" s="3">
        <v>210059</v>
      </c>
      <c r="B120" s="3" t="s">
        <v>344</v>
      </c>
      <c r="C120" s="4" t="s">
        <v>345</v>
      </c>
      <c r="D120" s="3" t="s">
        <v>266</v>
      </c>
      <c r="E120" s="5">
        <v>3500</v>
      </c>
    </row>
    <row r="121" spans="1:5" ht="25.5">
      <c r="A121" s="3">
        <v>210060</v>
      </c>
      <c r="B121" s="3" t="s">
        <v>346</v>
      </c>
      <c r="C121" s="4" t="s">
        <v>347</v>
      </c>
      <c r="D121" s="3" t="s">
        <v>266</v>
      </c>
      <c r="E121" s="5">
        <v>4000</v>
      </c>
    </row>
    <row r="122" spans="1:5" ht="25.5">
      <c r="A122" s="235">
        <v>210061</v>
      </c>
      <c r="B122" s="235" t="s">
        <v>348</v>
      </c>
      <c r="C122" s="4" t="s">
        <v>349</v>
      </c>
      <c r="D122" s="235" t="s">
        <v>266</v>
      </c>
      <c r="E122" s="290">
        <v>2000</v>
      </c>
    </row>
    <row r="123" spans="1:5" ht="25.5">
      <c r="A123" s="235"/>
      <c r="B123" s="235"/>
      <c r="C123" s="4" t="s">
        <v>350</v>
      </c>
      <c r="D123" s="235"/>
      <c r="E123" s="290"/>
    </row>
    <row r="124" spans="1:5" ht="25.5">
      <c r="A124" s="235">
        <v>210062</v>
      </c>
      <c r="B124" s="235" t="s">
        <v>351</v>
      </c>
      <c r="C124" s="4" t="s">
        <v>349</v>
      </c>
      <c r="D124" s="235" t="s">
        <v>266</v>
      </c>
      <c r="E124" s="290">
        <v>2500</v>
      </c>
    </row>
    <row r="125" spans="1:5" ht="25.5">
      <c r="A125" s="235"/>
      <c r="B125" s="235"/>
      <c r="C125" s="4" t="s">
        <v>352</v>
      </c>
      <c r="D125" s="235"/>
      <c r="E125" s="290"/>
    </row>
    <row r="126" spans="1:5" ht="15" customHeight="1">
      <c r="A126" s="269" t="s">
        <v>702</v>
      </c>
      <c r="B126" s="270"/>
      <c r="C126" s="270"/>
      <c r="D126" s="270"/>
      <c r="E126" s="271"/>
    </row>
    <row r="127" spans="1:5" ht="15" customHeight="1">
      <c r="A127" s="3">
        <v>210063</v>
      </c>
      <c r="B127" s="3" t="s">
        <v>577</v>
      </c>
      <c r="C127" s="4" t="s">
        <v>374</v>
      </c>
      <c r="D127" s="3" t="s">
        <v>266</v>
      </c>
      <c r="E127" s="5">
        <v>1500</v>
      </c>
    </row>
    <row r="128" spans="1:5" ht="15" customHeight="1">
      <c r="A128" s="3">
        <v>210064</v>
      </c>
      <c r="B128" s="3" t="s">
        <v>366</v>
      </c>
      <c r="C128" s="4" t="s">
        <v>372</v>
      </c>
      <c r="D128" s="3" t="s">
        <v>266</v>
      </c>
      <c r="E128" s="5">
        <v>2000</v>
      </c>
    </row>
    <row r="129" spans="1:5" ht="15" customHeight="1">
      <c r="A129" s="3">
        <v>210065</v>
      </c>
      <c r="B129" s="3" t="s">
        <v>364</v>
      </c>
      <c r="C129" s="4" t="s">
        <v>365</v>
      </c>
      <c r="D129" s="3" t="s">
        <v>266</v>
      </c>
      <c r="E129" s="5">
        <v>1700</v>
      </c>
    </row>
    <row r="130" spans="1:5" ht="12.75">
      <c r="A130" s="3">
        <v>210066</v>
      </c>
      <c r="B130" s="3" t="s">
        <v>368</v>
      </c>
      <c r="C130" s="4" t="s">
        <v>373</v>
      </c>
      <c r="D130" s="3" t="s">
        <v>266</v>
      </c>
      <c r="E130" s="5">
        <v>3000</v>
      </c>
    </row>
    <row r="131" spans="1:5" ht="12.75">
      <c r="A131" s="3">
        <v>210067</v>
      </c>
      <c r="B131" s="3" t="s">
        <v>370</v>
      </c>
      <c r="C131" s="4" t="s">
        <v>375</v>
      </c>
      <c r="D131" s="3" t="s">
        <v>266</v>
      </c>
      <c r="E131" s="5">
        <v>1500</v>
      </c>
    </row>
    <row r="132" spans="1:5" ht="12.75">
      <c r="A132" s="3">
        <v>210068</v>
      </c>
      <c r="B132" s="3" t="s">
        <v>578</v>
      </c>
      <c r="C132" s="4" t="s">
        <v>363</v>
      </c>
      <c r="D132" s="3" t="s">
        <v>266</v>
      </c>
      <c r="E132" s="5">
        <v>1800</v>
      </c>
    </row>
    <row r="133" spans="1:5" ht="12.75">
      <c r="A133" s="3">
        <v>210069</v>
      </c>
      <c r="B133" s="18" t="s">
        <v>579</v>
      </c>
      <c r="C133" s="4" t="s">
        <v>367</v>
      </c>
      <c r="D133" s="3" t="s">
        <v>266</v>
      </c>
      <c r="E133" s="3">
        <v>1000</v>
      </c>
    </row>
    <row r="134" spans="1:5" ht="12.75">
      <c r="A134" s="3">
        <v>210070</v>
      </c>
      <c r="B134" s="3" t="s">
        <v>359</v>
      </c>
      <c r="C134" s="4" t="s">
        <v>360</v>
      </c>
      <c r="D134" s="3" t="s">
        <v>266</v>
      </c>
      <c r="E134" s="5">
        <v>2300</v>
      </c>
    </row>
    <row r="135" spans="1:5" ht="12.75">
      <c r="A135" s="3">
        <v>210071</v>
      </c>
      <c r="B135" s="3" t="s">
        <v>355</v>
      </c>
      <c r="C135" s="4" t="s">
        <v>356</v>
      </c>
      <c r="D135" s="3" t="s">
        <v>266</v>
      </c>
      <c r="E135" s="5">
        <v>3300</v>
      </c>
    </row>
    <row r="136" spans="1:5" ht="25.5">
      <c r="A136" s="3">
        <v>210072</v>
      </c>
      <c r="B136" s="3" t="s">
        <v>361</v>
      </c>
      <c r="C136" s="4" t="s">
        <v>362</v>
      </c>
      <c r="D136" s="3" t="s">
        <v>266</v>
      </c>
      <c r="E136" s="5">
        <v>2500</v>
      </c>
    </row>
    <row r="137" spans="1:5" ht="12.75">
      <c r="A137" s="3">
        <v>210073</v>
      </c>
      <c r="B137" s="3" t="s">
        <v>581</v>
      </c>
      <c r="C137" s="4" t="s">
        <v>371</v>
      </c>
      <c r="D137" s="3" t="s">
        <v>266</v>
      </c>
      <c r="E137" s="5">
        <v>3300</v>
      </c>
    </row>
    <row r="138" spans="1:5" ht="12.75">
      <c r="A138" s="3">
        <v>210074</v>
      </c>
      <c r="B138" s="15" t="s">
        <v>580</v>
      </c>
      <c r="C138" s="19" t="s">
        <v>369</v>
      </c>
      <c r="D138" s="3" t="s">
        <v>266</v>
      </c>
      <c r="E138" s="5">
        <v>2000</v>
      </c>
    </row>
    <row r="139" spans="1:5" ht="12.75">
      <c r="A139" s="3">
        <v>210075</v>
      </c>
      <c r="B139" s="3" t="s">
        <v>357</v>
      </c>
      <c r="C139" s="4" t="s">
        <v>358</v>
      </c>
      <c r="D139" s="3" t="s">
        <v>266</v>
      </c>
      <c r="E139" s="5">
        <v>2000</v>
      </c>
    </row>
    <row r="140" spans="1:5" ht="12.75">
      <c r="A140" s="20">
        <v>210076</v>
      </c>
      <c r="B140" s="20" t="s">
        <v>1602</v>
      </c>
      <c r="C140" s="21" t="s">
        <v>1601</v>
      </c>
      <c r="D140" s="3" t="s">
        <v>266</v>
      </c>
      <c r="E140" s="20">
        <v>1500</v>
      </c>
    </row>
    <row r="141" spans="1:5" ht="12.75">
      <c r="A141" s="275" t="s">
        <v>703</v>
      </c>
      <c r="B141" s="276"/>
      <c r="C141" s="276"/>
      <c r="D141" s="276"/>
      <c r="E141" s="277"/>
    </row>
    <row r="142" spans="1:6" ht="15" customHeight="1">
      <c r="A142" s="269" t="s">
        <v>389</v>
      </c>
      <c r="B142" s="270"/>
      <c r="C142" s="270"/>
      <c r="D142" s="270"/>
      <c r="E142" s="271"/>
      <c r="F142" s="22"/>
    </row>
    <row r="143" spans="1:6" ht="12.75">
      <c r="A143" s="3">
        <v>160015</v>
      </c>
      <c r="B143" s="3" t="s">
        <v>583</v>
      </c>
      <c r="C143" s="4" t="s">
        <v>481</v>
      </c>
      <c r="D143" s="3" t="s">
        <v>266</v>
      </c>
      <c r="E143" s="3">
        <v>950</v>
      </c>
      <c r="F143" s="22"/>
    </row>
    <row r="144" spans="1:6" ht="12.75">
      <c r="A144" s="3">
        <v>160016</v>
      </c>
      <c r="B144" s="3" t="s">
        <v>392</v>
      </c>
      <c r="C144" s="4" t="s">
        <v>393</v>
      </c>
      <c r="D144" s="3" t="s">
        <v>266</v>
      </c>
      <c r="E144" s="3">
        <v>1300</v>
      </c>
      <c r="F144" s="22"/>
    </row>
    <row r="145" spans="1:6" ht="12.75">
      <c r="A145" s="3">
        <v>160017</v>
      </c>
      <c r="B145" s="3" t="s">
        <v>582</v>
      </c>
      <c r="C145" s="4" t="s">
        <v>395</v>
      </c>
      <c r="D145" s="3" t="s">
        <v>266</v>
      </c>
      <c r="E145" s="3">
        <v>1300</v>
      </c>
      <c r="F145" s="22"/>
    </row>
    <row r="146" spans="1:6" ht="12.75">
      <c r="A146" s="3">
        <v>160018</v>
      </c>
      <c r="B146" s="3" t="s">
        <v>394</v>
      </c>
      <c r="C146" s="4" t="s">
        <v>397</v>
      </c>
      <c r="D146" s="3" t="s">
        <v>266</v>
      </c>
      <c r="E146" s="3">
        <v>600</v>
      </c>
      <c r="F146" s="22"/>
    </row>
    <row r="147" spans="1:6" ht="12.75">
      <c r="A147" s="3">
        <v>160019</v>
      </c>
      <c r="B147" s="3" t="s">
        <v>396</v>
      </c>
      <c r="C147" s="4" t="s">
        <v>398</v>
      </c>
      <c r="D147" s="3" t="s">
        <v>266</v>
      </c>
      <c r="E147" s="3">
        <v>1100</v>
      </c>
      <c r="F147" s="22"/>
    </row>
    <row r="148" spans="1:6" ht="25.5">
      <c r="A148" s="3">
        <v>160020</v>
      </c>
      <c r="B148" s="3" t="s">
        <v>584</v>
      </c>
      <c r="C148" s="4" t="s">
        <v>400</v>
      </c>
      <c r="D148" s="3" t="s">
        <v>266</v>
      </c>
      <c r="E148" s="3">
        <v>700</v>
      </c>
      <c r="F148" s="22"/>
    </row>
    <row r="149" spans="1:6" ht="12.75">
      <c r="A149" s="3">
        <v>160021</v>
      </c>
      <c r="B149" s="3" t="s">
        <v>399</v>
      </c>
      <c r="C149" s="4" t="s">
        <v>585</v>
      </c>
      <c r="D149" s="3" t="s">
        <v>266</v>
      </c>
      <c r="E149" s="3">
        <v>1700</v>
      </c>
      <c r="F149" s="22"/>
    </row>
    <row r="150" spans="1:6" ht="12.75">
      <c r="A150" s="3">
        <v>160022</v>
      </c>
      <c r="B150" s="3" t="s">
        <v>401</v>
      </c>
      <c r="C150" s="4" t="s">
        <v>1999</v>
      </c>
      <c r="D150" s="3" t="s">
        <v>266</v>
      </c>
      <c r="E150" s="3">
        <v>1000</v>
      </c>
      <c r="F150" s="22"/>
    </row>
    <row r="151" spans="1:6" ht="12.75">
      <c r="A151" s="3">
        <v>160023</v>
      </c>
      <c r="B151" s="3" t="s">
        <v>586</v>
      </c>
      <c r="C151" s="4" t="s">
        <v>403</v>
      </c>
      <c r="D151" s="3" t="s">
        <v>266</v>
      </c>
      <c r="E151" s="3">
        <v>1300</v>
      </c>
      <c r="F151" s="22"/>
    </row>
    <row r="152" spans="1:6" ht="12.75">
      <c r="A152" s="3">
        <v>160024</v>
      </c>
      <c r="B152" s="3" t="s">
        <v>402</v>
      </c>
      <c r="C152" s="4" t="s">
        <v>405</v>
      </c>
      <c r="D152" s="3" t="s">
        <v>266</v>
      </c>
      <c r="E152" s="3">
        <v>900</v>
      </c>
      <c r="F152" s="22"/>
    </row>
    <row r="153" spans="1:6" ht="12.75">
      <c r="A153" s="3">
        <v>160025</v>
      </c>
      <c r="B153" s="3" t="s">
        <v>404</v>
      </c>
      <c r="C153" s="4" t="s">
        <v>407</v>
      </c>
      <c r="D153" s="3" t="s">
        <v>266</v>
      </c>
      <c r="E153" s="3">
        <v>1000</v>
      </c>
      <c r="F153" s="22"/>
    </row>
    <row r="154" spans="1:6" ht="25.5">
      <c r="A154" s="3">
        <v>160026</v>
      </c>
      <c r="B154" s="3" t="s">
        <v>406</v>
      </c>
      <c r="C154" s="4" t="s">
        <v>1996</v>
      </c>
      <c r="D154" s="3" t="s">
        <v>266</v>
      </c>
      <c r="E154" s="3">
        <v>2500</v>
      </c>
      <c r="F154" s="22"/>
    </row>
    <row r="155" spans="1:6" ht="12.75">
      <c r="A155" s="3">
        <v>160027</v>
      </c>
      <c r="B155" s="3" t="s">
        <v>408</v>
      </c>
      <c r="C155" s="4" t="s">
        <v>409</v>
      </c>
      <c r="D155" s="3" t="s">
        <v>266</v>
      </c>
      <c r="E155" s="3">
        <v>700</v>
      </c>
      <c r="F155" s="22"/>
    </row>
    <row r="156" spans="1:6" ht="12.75">
      <c r="A156" s="3">
        <v>160028</v>
      </c>
      <c r="B156" s="3" t="s">
        <v>410</v>
      </c>
      <c r="C156" s="4" t="s">
        <v>411</v>
      </c>
      <c r="D156" s="3" t="s">
        <v>266</v>
      </c>
      <c r="E156" s="3">
        <v>1100</v>
      </c>
      <c r="F156" s="22"/>
    </row>
    <row r="157" spans="1:6" ht="12.75">
      <c r="A157" s="3">
        <v>160029</v>
      </c>
      <c r="B157" s="3" t="s">
        <v>412</v>
      </c>
      <c r="C157" s="4" t="s">
        <v>413</v>
      </c>
      <c r="D157" s="3" t="s">
        <v>266</v>
      </c>
      <c r="E157" s="3">
        <v>1000</v>
      </c>
      <c r="F157" s="22"/>
    </row>
    <row r="158" spans="1:6" ht="12.75">
      <c r="A158" s="3">
        <v>160030</v>
      </c>
      <c r="B158" s="3" t="s">
        <v>416</v>
      </c>
      <c r="C158" s="4" t="s">
        <v>1997</v>
      </c>
      <c r="D158" s="3" t="s">
        <v>266</v>
      </c>
      <c r="E158" s="3">
        <v>1300</v>
      </c>
      <c r="F158" s="22"/>
    </row>
    <row r="159" spans="1:6" ht="12.75">
      <c r="A159" s="3">
        <v>160031</v>
      </c>
      <c r="B159" s="3" t="s">
        <v>390</v>
      </c>
      <c r="C159" s="4" t="s">
        <v>391</v>
      </c>
      <c r="D159" s="3" t="s">
        <v>266</v>
      </c>
      <c r="E159" s="3">
        <v>600</v>
      </c>
      <c r="F159" s="22"/>
    </row>
    <row r="160" spans="1:6" ht="12.75">
      <c r="A160" s="3">
        <v>160032</v>
      </c>
      <c r="B160" s="3" t="s">
        <v>591</v>
      </c>
      <c r="C160" s="4" t="s">
        <v>418</v>
      </c>
      <c r="D160" s="3" t="s">
        <v>266</v>
      </c>
      <c r="E160" s="3">
        <v>1100</v>
      </c>
      <c r="F160" s="22"/>
    </row>
    <row r="161" spans="1:6" ht="12.75">
      <c r="A161" s="3">
        <v>160033</v>
      </c>
      <c r="B161" s="3" t="s">
        <v>587</v>
      </c>
      <c r="C161" s="4" t="s">
        <v>419</v>
      </c>
      <c r="D161" s="3" t="s">
        <v>266</v>
      </c>
      <c r="E161" s="3">
        <v>800</v>
      </c>
      <c r="F161" s="22"/>
    </row>
    <row r="162" spans="1:6" ht="12.75">
      <c r="A162" s="3">
        <v>160034</v>
      </c>
      <c r="B162" s="3" t="s">
        <v>414</v>
      </c>
      <c r="C162" s="4" t="s">
        <v>420</v>
      </c>
      <c r="D162" s="3" t="s">
        <v>266</v>
      </c>
      <c r="E162" s="3">
        <v>800</v>
      </c>
      <c r="F162" s="22"/>
    </row>
    <row r="163" spans="1:6" ht="12.75">
      <c r="A163" s="3">
        <v>160035</v>
      </c>
      <c r="B163" s="3" t="s">
        <v>417</v>
      </c>
      <c r="C163" s="4" t="s">
        <v>1998</v>
      </c>
      <c r="D163" s="3" t="s">
        <v>266</v>
      </c>
      <c r="E163" s="3">
        <v>900</v>
      </c>
      <c r="F163" s="22"/>
    </row>
    <row r="164" spans="1:6" ht="12.75">
      <c r="A164" s="3">
        <v>160036</v>
      </c>
      <c r="B164" s="3" t="s">
        <v>588</v>
      </c>
      <c r="C164" s="4" t="s">
        <v>415</v>
      </c>
      <c r="D164" s="3" t="s">
        <v>266</v>
      </c>
      <c r="E164" s="3">
        <v>700</v>
      </c>
      <c r="F164" s="22"/>
    </row>
    <row r="165" spans="1:6" ht="12.75">
      <c r="A165" s="3">
        <v>160037</v>
      </c>
      <c r="B165" s="3" t="s">
        <v>589</v>
      </c>
      <c r="C165" s="4" t="s">
        <v>590</v>
      </c>
      <c r="D165" s="3" t="s">
        <v>266</v>
      </c>
      <c r="E165" s="3">
        <v>800</v>
      </c>
      <c r="F165" s="22"/>
    </row>
    <row r="166" spans="1:6" ht="12.75">
      <c r="A166" s="3">
        <v>160038</v>
      </c>
      <c r="B166" s="3" t="s">
        <v>421</v>
      </c>
      <c r="C166" s="4" t="s">
        <v>422</v>
      </c>
      <c r="D166" s="3" t="s">
        <v>266</v>
      </c>
      <c r="E166" s="3">
        <v>900</v>
      </c>
      <c r="F166" s="22"/>
    </row>
    <row r="167" spans="1:6" ht="12.75">
      <c r="A167" s="3">
        <v>160039</v>
      </c>
      <c r="B167" s="3" t="s">
        <v>423</v>
      </c>
      <c r="C167" s="4" t="s">
        <v>592</v>
      </c>
      <c r="D167" s="3" t="s">
        <v>266</v>
      </c>
      <c r="E167" s="3">
        <v>700</v>
      </c>
      <c r="F167" s="22"/>
    </row>
    <row r="168" spans="1:6" ht="12.75">
      <c r="A168" s="3">
        <v>160040</v>
      </c>
      <c r="B168" s="3" t="s">
        <v>424</v>
      </c>
      <c r="C168" s="4" t="s">
        <v>425</v>
      </c>
      <c r="D168" s="3" t="s">
        <v>266</v>
      </c>
      <c r="E168" s="3">
        <v>600</v>
      </c>
      <c r="F168" s="22"/>
    </row>
    <row r="169" spans="1:6" ht="12.75">
      <c r="A169" s="3">
        <v>160041</v>
      </c>
      <c r="B169" s="3" t="s">
        <v>593</v>
      </c>
      <c r="C169" s="4" t="s">
        <v>426</v>
      </c>
      <c r="D169" s="3" t="s">
        <v>266</v>
      </c>
      <c r="E169" s="3">
        <v>700</v>
      </c>
      <c r="F169" s="22"/>
    </row>
    <row r="170" spans="1:6" ht="12.75">
      <c r="A170" s="3">
        <v>160042</v>
      </c>
      <c r="B170" s="3" t="s">
        <v>427</v>
      </c>
      <c r="C170" s="4" t="s">
        <v>428</v>
      </c>
      <c r="D170" s="3" t="s">
        <v>266</v>
      </c>
      <c r="E170" s="3">
        <v>700</v>
      </c>
      <c r="F170" s="22"/>
    </row>
    <row r="171" spans="1:6" ht="12.75">
      <c r="A171" s="3">
        <v>160043</v>
      </c>
      <c r="B171" s="3" t="s">
        <v>429</v>
      </c>
      <c r="C171" s="4" t="s">
        <v>430</v>
      </c>
      <c r="D171" s="3" t="s">
        <v>266</v>
      </c>
      <c r="E171" s="3">
        <v>600</v>
      </c>
      <c r="F171" s="22"/>
    </row>
    <row r="172" spans="1:6" ht="12.75">
      <c r="A172" s="3">
        <v>160044</v>
      </c>
      <c r="B172" s="3" t="s">
        <v>431</v>
      </c>
      <c r="C172" s="4" t="s">
        <v>432</v>
      </c>
      <c r="D172" s="3" t="s">
        <v>266</v>
      </c>
      <c r="E172" s="3">
        <v>700</v>
      </c>
      <c r="F172" s="22"/>
    </row>
    <row r="173" spans="1:6" ht="12.75">
      <c r="A173" s="3">
        <v>160045</v>
      </c>
      <c r="B173" s="3" t="s">
        <v>433</v>
      </c>
      <c r="C173" s="4" t="s">
        <v>434</v>
      </c>
      <c r="D173" s="3" t="s">
        <v>266</v>
      </c>
      <c r="E173" s="3">
        <v>2200</v>
      </c>
      <c r="F173" s="22"/>
    </row>
    <row r="174" spans="1:6" ht="12.75">
      <c r="A174" s="3">
        <v>160046</v>
      </c>
      <c r="B174" s="3" t="s">
        <v>594</v>
      </c>
      <c r="C174" s="4" t="s">
        <v>435</v>
      </c>
      <c r="D174" s="3" t="s">
        <v>266</v>
      </c>
      <c r="E174" s="3">
        <v>600</v>
      </c>
      <c r="F174" s="22"/>
    </row>
    <row r="175" spans="1:6" ht="12.75">
      <c r="A175" s="3">
        <v>160047</v>
      </c>
      <c r="B175" s="3" t="s">
        <v>595</v>
      </c>
      <c r="C175" s="4" t="s">
        <v>436</v>
      </c>
      <c r="D175" s="3" t="s">
        <v>266</v>
      </c>
      <c r="E175" s="3">
        <v>600</v>
      </c>
      <c r="F175" s="22"/>
    </row>
    <row r="176" spans="1:6" ht="12.75">
      <c r="A176" s="3">
        <v>160048</v>
      </c>
      <c r="B176" s="3" t="s">
        <v>437</v>
      </c>
      <c r="C176" s="4" t="s">
        <v>438</v>
      </c>
      <c r="D176" s="3" t="s">
        <v>266</v>
      </c>
      <c r="E176" s="3">
        <v>700</v>
      </c>
      <c r="F176" s="22"/>
    </row>
    <row r="177" spans="1:6" ht="13.5" thickBot="1">
      <c r="A177" s="3">
        <v>160049</v>
      </c>
      <c r="B177" s="3" t="s">
        <v>596</v>
      </c>
      <c r="C177" s="4" t="s">
        <v>440</v>
      </c>
      <c r="D177" s="3" t="s">
        <v>266</v>
      </c>
      <c r="E177" s="3">
        <v>1000</v>
      </c>
      <c r="F177" s="23"/>
    </row>
    <row r="178" spans="1:5" ht="12.75">
      <c r="A178" s="3">
        <v>160050</v>
      </c>
      <c r="B178" s="3" t="s">
        <v>439</v>
      </c>
      <c r="C178" s="4" t="s">
        <v>442</v>
      </c>
      <c r="D178" s="3" t="s">
        <v>266</v>
      </c>
      <c r="E178" s="3">
        <v>1100</v>
      </c>
    </row>
    <row r="179" spans="1:6" ht="12.75">
      <c r="A179" s="3">
        <v>160051</v>
      </c>
      <c r="B179" s="3" t="s">
        <v>441</v>
      </c>
      <c r="C179" s="4" t="s">
        <v>443</v>
      </c>
      <c r="D179" s="3" t="s">
        <v>266</v>
      </c>
      <c r="E179" s="3">
        <v>1100</v>
      </c>
      <c r="F179" s="22"/>
    </row>
    <row r="180" spans="1:6" ht="12.75">
      <c r="A180" s="3">
        <v>160052</v>
      </c>
      <c r="B180" s="3" t="s">
        <v>597</v>
      </c>
      <c r="C180" s="4" t="s">
        <v>446</v>
      </c>
      <c r="D180" s="3" t="s">
        <v>266</v>
      </c>
      <c r="E180" s="3">
        <v>800</v>
      </c>
      <c r="F180" s="22"/>
    </row>
    <row r="181" spans="1:6" ht="12.75">
      <c r="A181" s="3">
        <v>160053</v>
      </c>
      <c r="B181" s="3" t="s">
        <v>598</v>
      </c>
      <c r="C181" s="4" t="s">
        <v>599</v>
      </c>
      <c r="D181" s="3" t="s">
        <v>266</v>
      </c>
      <c r="E181" s="3">
        <v>900</v>
      </c>
      <c r="F181" s="22"/>
    </row>
    <row r="182" spans="1:6" ht="12.75">
      <c r="A182" s="3">
        <v>160054</v>
      </c>
      <c r="B182" s="3" t="s">
        <v>444</v>
      </c>
      <c r="C182" s="4" t="s">
        <v>447</v>
      </c>
      <c r="D182" s="3" t="s">
        <v>266</v>
      </c>
      <c r="E182" s="3">
        <v>800</v>
      </c>
      <c r="F182" s="22"/>
    </row>
    <row r="183" spans="1:6" ht="12.75">
      <c r="A183" s="3">
        <v>160055</v>
      </c>
      <c r="B183" s="3" t="s">
        <v>445</v>
      </c>
      <c r="C183" s="4" t="s">
        <v>448</v>
      </c>
      <c r="D183" s="3" t="s">
        <v>266</v>
      </c>
      <c r="E183" s="3">
        <v>800</v>
      </c>
      <c r="F183" s="22"/>
    </row>
    <row r="184" spans="1:6" ht="12.75">
      <c r="A184" s="3">
        <v>160056</v>
      </c>
      <c r="B184" s="3" t="s">
        <v>600</v>
      </c>
      <c r="C184" s="4" t="s">
        <v>449</v>
      </c>
      <c r="D184" s="3" t="s">
        <v>266</v>
      </c>
      <c r="E184" s="3">
        <v>700</v>
      </c>
      <c r="F184" s="22"/>
    </row>
    <row r="185" spans="1:6" ht="12.75">
      <c r="A185" s="3">
        <v>160057</v>
      </c>
      <c r="B185" s="3" t="s">
        <v>450</v>
      </c>
      <c r="C185" s="4" t="s">
        <v>451</v>
      </c>
      <c r="D185" s="3" t="s">
        <v>266</v>
      </c>
      <c r="E185" s="3">
        <v>700</v>
      </c>
      <c r="F185" s="22"/>
    </row>
    <row r="186" spans="1:6" ht="12.75">
      <c r="A186" s="3">
        <v>160058</v>
      </c>
      <c r="B186" s="3" t="s">
        <v>452</v>
      </c>
      <c r="C186" s="4" t="s">
        <v>453</v>
      </c>
      <c r="D186" s="3" t="s">
        <v>266</v>
      </c>
      <c r="E186" s="3">
        <v>700</v>
      </c>
      <c r="F186" s="22"/>
    </row>
    <row r="187" spans="1:6" ht="12.75">
      <c r="A187" s="3">
        <v>160059</v>
      </c>
      <c r="B187" s="3" t="s">
        <v>601</v>
      </c>
      <c r="C187" s="4" t="s">
        <v>458</v>
      </c>
      <c r="D187" s="3" t="s">
        <v>266</v>
      </c>
      <c r="E187" s="3">
        <v>600</v>
      </c>
      <c r="F187" s="22"/>
    </row>
    <row r="188" spans="1:6" ht="12.75">
      <c r="A188" s="3">
        <v>160060</v>
      </c>
      <c r="B188" s="3" t="s">
        <v>454</v>
      </c>
      <c r="C188" s="4" t="s">
        <v>455</v>
      </c>
      <c r="D188" s="3" t="s">
        <v>266</v>
      </c>
      <c r="E188" s="3">
        <v>700</v>
      </c>
      <c r="F188" s="22"/>
    </row>
    <row r="189" spans="1:6" ht="12.75">
      <c r="A189" s="3">
        <v>160061</v>
      </c>
      <c r="B189" s="3" t="s">
        <v>456</v>
      </c>
      <c r="C189" s="4" t="s">
        <v>457</v>
      </c>
      <c r="D189" s="3" t="s">
        <v>266</v>
      </c>
      <c r="E189" s="3">
        <v>700</v>
      </c>
      <c r="F189" s="22"/>
    </row>
    <row r="190" spans="1:6" ht="12.75">
      <c r="A190" s="3">
        <v>160062</v>
      </c>
      <c r="B190" s="3" t="s">
        <v>459</v>
      </c>
      <c r="C190" s="4" t="s">
        <v>460</v>
      </c>
      <c r="D190" s="3" t="s">
        <v>266</v>
      </c>
      <c r="E190" s="3">
        <v>700</v>
      </c>
      <c r="F190" s="22"/>
    </row>
    <row r="191" spans="1:6" ht="12.75">
      <c r="A191" s="3">
        <v>160063</v>
      </c>
      <c r="B191" s="3" t="s">
        <v>462</v>
      </c>
      <c r="C191" s="4" t="s">
        <v>463</v>
      </c>
      <c r="D191" s="3" t="s">
        <v>266</v>
      </c>
      <c r="E191" s="3">
        <v>700</v>
      </c>
      <c r="F191" s="22"/>
    </row>
    <row r="192" spans="1:6" ht="12.75">
      <c r="A192" s="3">
        <v>160064</v>
      </c>
      <c r="B192" s="3" t="s">
        <v>464</v>
      </c>
      <c r="C192" s="4" t="s">
        <v>465</v>
      </c>
      <c r="D192" s="3" t="s">
        <v>266</v>
      </c>
      <c r="E192" s="5">
        <v>1300</v>
      </c>
      <c r="F192" s="22"/>
    </row>
    <row r="193" spans="1:6" ht="12.75">
      <c r="A193" s="3">
        <v>160065</v>
      </c>
      <c r="B193" s="3" t="s">
        <v>466</v>
      </c>
      <c r="C193" s="4" t="s">
        <v>467</v>
      </c>
      <c r="D193" s="3" t="s">
        <v>266</v>
      </c>
      <c r="E193" s="5">
        <v>1400</v>
      </c>
      <c r="F193" s="22"/>
    </row>
    <row r="194" spans="1:5" ht="25.5">
      <c r="A194" s="3">
        <v>160066</v>
      </c>
      <c r="B194" s="3" t="s">
        <v>468</v>
      </c>
      <c r="C194" s="4" t="s">
        <v>469</v>
      </c>
      <c r="D194" s="3" t="s">
        <v>266</v>
      </c>
      <c r="E194" s="5">
        <v>2000</v>
      </c>
    </row>
    <row r="195" spans="1:5" ht="25.5">
      <c r="A195" s="3">
        <v>160067</v>
      </c>
      <c r="B195" s="3" t="s">
        <v>602</v>
      </c>
      <c r="C195" s="4" t="s">
        <v>470</v>
      </c>
      <c r="D195" s="3" t="s">
        <v>266</v>
      </c>
      <c r="E195" s="5">
        <v>2000</v>
      </c>
    </row>
    <row r="196" spans="1:5" ht="12.75">
      <c r="A196" s="3">
        <v>160068</v>
      </c>
      <c r="B196" s="3" t="s">
        <v>471</v>
      </c>
      <c r="C196" s="4" t="s">
        <v>472</v>
      </c>
      <c r="D196" s="3" t="s">
        <v>266</v>
      </c>
      <c r="E196" s="3">
        <v>1000</v>
      </c>
    </row>
    <row r="197" spans="1:5" ht="12.75">
      <c r="A197" s="3">
        <v>160069</v>
      </c>
      <c r="B197" s="3" t="s">
        <v>473</v>
      </c>
      <c r="C197" s="4" t="s">
        <v>474</v>
      </c>
      <c r="D197" s="3" t="s">
        <v>266</v>
      </c>
      <c r="E197" s="5">
        <v>2500</v>
      </c>
    </row>
    <row r="198" spans="1:5" ht="12.75">
      <c r="A198" s="3">
        <v>160070</v>
      </c>
      <c r="B198" s="3" t="s">
        <v>475</v>
      </c>
      <c r="C198" s="4" t="s">
        <v>476</v>
      </c>
      <c r="D198" s="3" t="s">
        <v>266</v>
      </c>
      <c r="E198" s="5">
        <v>1700</v>
      </c>
    </row>
    <row r="199" spans="1:5" ht="12.75">
      <c r="A199" s="3">
        <v>160071</v>
      </c>
      <c r="B199" s="3" t="s">
        <v>477</v>
      </c>
      <c r="C199" s="4" t="s">
        <v>478</v>
      </c>
      <c r="D199" s="3" t="s">
        <v>266</v>
      </c>
      <c r="E199" s="3">
        <v>500</v>
      </c>
    </row>
    <row r="200" spans="1:5" ht="12.75">
      <c r="A200" s="3">
        <v>160072</v>
      </c>
      <c r="B200" s="3" t="s">
        <v>479</v>
      </c>
      <c r="C200" s="4" t="s">
        <v>480</v>
      </c>
      <c r="D200" s="3" t="s">
        <v>266</v>
      </c>
      <c r="E200" s="3">
        <v>800</v>
      </c>
    </row>
    <row r="201" spans="1:5" ht="12.75">
      <c r="A201" s="3">
        <v>160073</v>
      </c>
      <c r="B201" s="3" t="s">
        <v>603</v>
      </c>
      <c r="C201" s="4" t="s">
        <v>482</v>
      </c>
      <c r="D201" s="3" t="s">
        <v>266</v>
      </c>
      <c r="E201" s="3">
        <v>800</v>
      </c>
    </row>
    <row r="202" spans="1:5" ht="12.75">
      <c r="A202" s="3">
        <v>160074</v>
      </c>
      <c r="B202" s="3" t="s">
        <v>604</v>
      </c>
      <c r="C202" s="4" t="s">
        <v>483</v>
      </c>
      <c r="D202" s="3" t="s">
        <v>266</v>
      </c>
      <c r="E202" s="3">
        <v>800</v>
      </c>
    </row>
    <row r="203" spans="1:5" ht="12.75">
      <c r="A203" s="3">
        <v>160075</v>
      </c>
      <c r="B203" s="3" t="s">
        <v>605</v>
      </c>
      <c r="C203" s="4" t="s">
        <v>484</v>
      </c>
      <c r="D203" s="3" t="s">
        <v>266</v>
      </c>
      <c r="E203" s="3">
        <v>800</v>
      </c>
    </row>
    <row r="204" spans="1:5" ht="12.75">
      <c r="A204" s="3">
        <v>160076</v>
      </c>
      <c r="B204" s="3" t="s">
        <v>485</v>
      </c>
      <c r="C204" s="4" t="s">
        <v>486</v>
      </c>
      <c r="D204" s="3" t="s">
        <v>266</v>
      </c>
      <c r="E204" s="3">
        <v>800</v>
      </c>
    </row>
    <row r="205" spans="1:5" ht="12.75">
      <c r="A205" s="3">
        <v>160077</v>
      </c>
      <c r="B205" s="3" t="s">
        <v>487</v>
      </c>
      <c r="C205" s="4" t="s">
        <v>488</v>
      </c>
      <c r="D205" s="3" t="s">
        <v>266</v>
      </c>
      <c r="E205" s="3">
        <v>900</v>
      </c>
    </row>
    <row r="206" spans="1:5" ht="12.75">
      <c r="A206" s="3">
        <v>160078</v>
      </c>
      <c r="B206" s="3" t="s">
        <v>490</v>
      </c>
      <c r="C206" s="4" t="s">
        <v>491</v>
      </c>
      <c r="D206" s="3" t="s">
        <v>266</v>
      </c>
      <c r="E206" s="3">
        <v>800</v>
      </c>
    </row>
    <row r="207" spans="1:5" ht="12.75">
      <c r="A207" s="3">
        <v>160079</v>
      </c>
      <c r="B207" s="3" t="s">
        <v>606</v>
      </c>
      <c r="C207" s="4" t="s">
        <v>492</v>
      </c>
      <c r="D207" s="3" t="s">
        <v>266</v>
      </c>
      <c r="E207" s="3">
        <v>1000</v>
      </c>
    </row>
    <row r="208" spans="1:5" ht="12.75">
      <c r="A208" s="3">
        <v>160080</v>
      </c>
      <c r="B208" s="3" t="s">
        <v>607</v>
      </c>
      <c r="C208" s="4" t="s">
        <v>493</v>
      </c>
      <c r="D208" s="3" t="s">
        <v>266</v>
      </c>
      <c r="E208" s="5">
        <v>1800</v>
      </c>
    </row>
    <row r="209" spans="1:5" ht="12.75">
      <c r="A209" s="3">
        <v>160081</v>
      </c>
      <c r="C209" s="4" t="s">
        <v>537</v>
      </c>
      <c r="D209" s="3" t="s">
        <v>266</v>
      </c>
      <c r="E209" s="5">
        <v>150</v>
      </c>
    </row>
    <row r="210" spans="1:5" ht="15" customHeight="1">
      <c r="A210" s="269" t="s">
        <v>608</v>
      </c>
      <c r="B210" s="270"/>
      <c r="C210" s="270"/>
      <c r="D210" s="270"/>
      <c r="E210" s="271"/>
    </row>
    <row r="211" spans="1:5" ht="21.75" customHeight="1">
      <c r="A211" s="3">
        <v>230012</v>
      </c>
      <c r="B211" s="3" t="s">
        <v>382</v>
      </c>
      <c r="C211" s="4" t="s">
        <v>383</v>
      </c>
      <c r="D211" s="3" t="s">
        <v>266</v>
      </c>
      <c r="E211" s="5">
        <v>3000</v>
      </c>
    </row>
    <row r="212" spans="1:5" ht="20.25" customHeight="1">
      <c r="A212" s="3">
        <v>230013</v>
      </c>
      <c r="B212" s="3" t="s">
        <v>376</v>
      </c>
      <c r="C212" s="4" t="s">
        <v>377</v>
      </c>
      <c r="D212" s="3" t="s">
        <v>266</v>
      </c>
      <c r="E212" s="5">
        <v>3200</v>
      </c>
    </row>
    <row r="213" spans="1:5" ht="12.75">
      <c r="A213" s="3">
        <v>230014</v>
      </c>
      <c r="B213" s="3" t="s">
        <v>378</v>
      </c>
      <c r="C213" s="4" t="s">
        <v>379</v>
      </c>
      <c r="D213" s="3" t="s">
        <v>266</v>
      </c>
      <c r="E213" s="3">
        <v>600</v>
      </c>
    </row>
    <row r="214" spans="1:5" ht="12.75">
      <c r="A214" s="3">
        <v>230015</v>
      </c>
      <c r="B214" s="3" t="s">
        <v>380</v>
      </c>
      <c r="C214" s="4" t="s">
        <v>381</v>
      </c>
      <c r="D214" s="3" t="s">
        <v>266</v>
      </c>
      <c r="E214" s="5">
        <v>2500</v>
      </c>
    </row>
    <row r="215" spans="1:5" ht="25.5">
      <c r="A215" s="3">
        <v>230016</v>
      </c>
      <c r="B215" s="3" t="s">
        <v>386</v>
      </c>
      <c r="C215" s="4" t="s">
        <v>387</v>
      </c>
      <c r="D215" s="3" t="s">
        <v>266</v>
      </c>
      <c r="E215" s="3">
        <v>900</v>
      </c>
    </row>
    <row r="216" spans="1:5" ht="25.5">
      <c r="A216" s="3">
        <v>230017</v>
      </c>
      <c r="B216" s="3" t="s">
        <v>647</v>
      </c>
      <c r="C216" s="4" t="s">
        <v>388</v>
      </c>
      <c r="D216" s="3" t="s">
        <v>266</v>
      </c>
      <c r="E216" s="3">
        <v>1000</v>
      </c>
    </row>
    <row r="217" spans="1:5" ht="12.75">
      <c r="A217" s="3">
        <v>230018</v>
      </c>
      <c r="B217" s="3" t="s">
        <v>384</v>
      </c>
      <c r="C217" s="4" t="s">
        <v>385</v>
      </c>
      <c r="D217" s="3" t="s">
        <v>266</v>
      </c>
      <c r="E217" s="5">
        <v>3000</v>
      </c>
    </row>
    <row r="218" spans="1:5" ht="15" customHeight="1">
      <c r="A218" s="269" t="s">
        <v>494</v>
      </c>
      <c r="B218" s="270"/>
      <c r="C218" s="270"/>
      <c r="D218" s="270"/>
      <c r="E218" s="271"/>
    </row>
    <row r="219" spans="1:5" ht="15" customHeight="1">
      <c r="A219" s="269" t="s">
        <v>495</v>
      </c>
      <c r="B219" s="270"/>
      <c r="C219" s="270"/>
      <c r="D219" s="270"/>
      <c r="E219" s="271"/>
    </row>
    <row r="220" spans="1:5" ht="15" customHeight="1">
      <c r="A220" s="3" t="s">
        <v>1129</v>
      </c>
      <c r="B220" s="3" t="s">
        <v>498</v>
      </c>
      <c r="C220" s="4" t="s">
        <v>499</v>
      </c>
      <c r="D220" s="3" t="s">
        <v>267</v>
      </c>
      <c r="E220" s="3">
        <v>100</v>
      </c>
    </row>
    <row r="221" spans="1:5" ht="12.75">
      <c r="A221" s="3" t="s">
        <v>1130</v>
      </c>
      <c r="B221" s="3" t="s">
        <v>496</v>
      </c>
      <c r="C221" s="4" t="s">
        <v>497</v>
      </c>
      <c r="D221" s="3" t="s">
        <v>267</v>
      </c>
      <c r="E221" s="3">
        <v>150</v>
      </c>
    </row>
    <row r="222" spans="1:7" s="16" customFormat="1" ht="25.5">
      <c r="A222" s="25" t="s">
        <v>1131</v>
      </c>
      <c r="B222" s="3" t="s">
        <v>500</v>
      </c>
      <c r="C222" s="4" t="s">
        <v>501</v>
      </c>
      <c r="D222" s="3" t="s">
        <v>267</v>
      </c>
      <c r="E222" s="3">
        <v>300</v>
      </c>
      <c r="F222" s="1"/>
      <c r="G222" s="1"/>
    </row>
    <row r="223" spans="1:7" s="16" customFormat="1" ht="12.75">
      <c r="A223" s="3" t="s">
        <v>1132</v>
      </c>
      <c r="B223" s="3" t="s">
        <v>502</v>
      </c>
      <c r="C223" s="4" t="s">
        <v>503</v>
      </c>
      <c r="D223" s="3" t="s">
        <v>267</v>
      </c>
      <c r="E223" s="3">
        <v>150</v>
      </c>
      <c r="F223" s="1"/>
      <c r="G223" s="1"/>
    </row>
    <row r="224" spans="1:7" s="16" customFormat="1" ht="12.75" customHeight="1">
      <c r="A224" s="269" t="s">
        <v>1605</v>
      </c>
      <c r="B224" s="270"/>
      <c r="C224" s="270"/>
      <c r="D224" s="270"/>
      <c r="E224" s="271"/>
      <c r="F224" s="1"/>
      <c r="G224" s="1"/>
    </row>
    <row r="225" spans="1:7" s="16" customFormat="1" ht="25.5">
      <c r="A225" s="3" t="s">
        <v>1615</v>
      </c>
      <c r="B225" s="3" t="s">
        <v>1614</v>
      </c>
      <c r="C225" s="3" t="s">
        <v>1622</v>
      </c>
      <c r="D225" s="3" t="s">
        <v>461</v>
      </c>
      <c r="E225" s="3">
        <v>600</v>
      </c>
      <c r="F225" s="1"/>
      <c r="G225" s="1"/>
    </row>
    <row r="226" spans="1:7" s="16" customFormat="1" ht="25.5">
      <c r="A226" s="3" t="s">
        <v>1616</v>
      </c>
      <c r="B226" s="3" t="s">
        <v>1621</v>
      </c>
      <c r="C226" s="4" t="s">
        <v>1623</v>
      </c>
      <c r="D226" s="3" t="s">
        <v>461</v>
      </c>
      <c r="E226" s="26">
        <v>1400</v>
      </c>
      <c r="F226" s="1"/>
      <c r="G226" s="1"/>
    </row>
    <row r="227" spans="1:7" s="16" customFormat="1" ht="25.5">
      <c r="A227" s="3" t="s">
        <v>1617</v>
      </c>
      <c r="B227" s="3" t="s">
        <v>1606</v>
      </c>
      <c r="C227" s="4" t="s">
        <v>1609</v>
      </c>
      <c r="D227" s="3" t="s">
        <v>461</v>
      </c>
      <c r="E227" s="3">
        <v>5500</v>
      </c>
      <c r="F227" s="1"/>
      <c r="G227" s="1"/>
    </row>
    <row r="228" spans="1:7" s="16" customFormat="1" ht="25.5">
      <c r="A228" s="25" t="s">
        <v>1618</v>
      </c>
      <c r="B228" s="3" t="s">
        <v>1607</v>
      </c>
      <c r="C228" s="4" t="s">
        <v>1610</v>
      </c>
      <c r="D228" s="3" t="s">
        <v>461</v>
      </c>
      <c r="E228" s="3">
        <v>12000</v>
      </c>
      <c r="F228" s="1"/>
      <c r="G228" s="1"/>
    </row>
    <row r="229" spans="1:7" s="16" customFormat="1" ht="25.5">
      <c r="A229" s="3" t="s">
        <v>1619</v>
      </c>
      <c r="B229" s="3" t="s">
        <v>1608</v>
      </c>
      <c r="C229" s="4" t="s">
        <v>1611</v>
      </c>
      <c r="D229" s="3" t="s">
        <v>461</v>
      </c>
      <c r="E229" s="3">
        <v>16500</v>
      </c>
      <c r="F229" s="1"/>
      <c r="G229" s="1"/>
    </row>
    <row r="230" spans="1:7" s="16" customFormat="1" ht="25.5">
      <c r="A230" s="3" t="s">
        <v>1620</v>
      </c>
      <c r="B230" s="3" t="s">
        <v>1625</v>
      </c>
      <c r="C230" s="3" t="s">
        <v>1624</v>
      </c>
      <c r="D230" s="3" t="s">
        <v>461</v>
      </c>
      <c r="E230" s="3">
        <v>200</v>
      </c>
      <c r="F230" s="1"/>
      <c r="G230" s="1"/>
    </row>
    <row r="231" spans="1:7" s="16" customFormat="1" ht="15" customHeight="1">
      <c r="A231" s="269" t="s">
        <v>504</v>
      </c>
      <c r="B231" s="270"/>
      <c r="C231" s="270"/>
      <c r="D231" s="270"/>
      <c r="E231" s="271"/>
      <c r="F231" s="1"/>
      <c r="G231" s="1"/>
    </row>
    <row r="232" spans="1:7" s="16" customFormat="1" ht="44.25" customHeight="1">
      <c r="A232" s="7">
        <v>120011</v>
      </c>
      <c r="B232" s="3" t="s">
        <v>505</v>
      </c>
      <c r="C232" s="4" t="s">
        <v>506</v>
      </c>
      <c r="D232" s="3" t="s">
        <v>461</v>
      </c>
      <c r="E232" s="3">
        <v>500</v>
      </c>
      <c r="F232" s="1"/>
      <c r="G232" s="1"/>
    </row>
    <row r="233" spans="1:7" s="16" customFormat="1" ht="38.25">
      <c r="A233" s="3">
        <v>120012</v>
      </c>
      <c r="B233" s="3" t="s">
        <v>507</v>
      </c>
      <c r="C233" s="4" t="s">
        <v>508</v>
      </c>
      <c r="D233" s="3" t="s">
        <v>461</v>
      </c>
      <c r="E233" s="3">
        <v>500</v>
      </c>
      <c r="F233" s="1"/>
      <c r="G233" s="1"/>
    </row>
    <row r="234" spans="1:7" s="16" customFormat="1" ht="51">
      <c r="A234" s="3">
        <v>120013</v>
      </c>
      <c r="B234" s="3" t="s">
        <v>509</v>
      </c>
      <c r="C234" s="4" t="s">
        <v>510</v>
      </c>
      <c r="D234" s="3" t="s">
        <v>461</v>
      </c>
      <c r="E234" s="3">
        <v>400</v>
      </c>
      <c r="F234" s="1"/>
      <c r="G234" s="1"/>
    </row>
    <row r="235" spans="1:7" s="16" customFormat="1" ht="25.5">
      <c r="A235" s="3">
        <v>120014</v>
      </c>
      <c r="B235" s="3" t="s">
        <v>511</v>
      </c>
      <c r="C235" s="4" t="s">
        <v>512</v>
      </c>
      <c r="D235" s="3" t="s">
        <v>461</v>
      </c>
      <c r="E235" s="3">
        <v>300</v>
      </c>
      <c r="F235" s="1"/>
      <c r="G235" s="1"/>
    </row>
    <row r="236" spans="1:7" s="16" customFormat="1" ht="37.5" customHeight="1">
      <c r="A236" s="3">
        <v>120015</v>
      </c>
      <c r="B236" s="3" t="s">
        <v>524</v>
      </c>
      <c r="C236" s="4" t="s">
        <v>538</v>
      </c>
      <c r="D236" s="3" t="s">
        <v>461</v>
      </c>
      <c r="E236" s="5">
        <v>4000</v>
      </c>
      <c r="F236" s="1"/>
      <c r="G236" s="1"/>
    </row>
    <row r="237" spans="1:7" s="16" customFormat="1" ht="37.5" customHeight="1">
      <c r="A237" s="3">
        <v>120016</v>
      </c>
      <c r="B237" s="3" t="s">
        <v>519</v>
      </c>
      <c r="C237" s="27" t="s">
        <v>520</v>
      </c>
      <c r="D237" s="3" t="s">
        <v>461</v>
      </c>
      <c r="E237" s="5">
        <v>600</v>
      </c>
      <c r="F237" s="1"/>
      <c r="G237" s="1"/>
    </row>
    <row r="238" spans="1:7" s="16" customFormat="1" ht="24" customHeight="1">
      <c r="A238" s="3">
        <v>120017</v>
      </c>
      <c r="B238" s="3" t="s">
        <v>525</v>
      </c>
      <c r="C238" s="4" t="s">
        <v>526</v>
      </c>
      <c r="D238" s="3" t="s">
        <v>527</v>
      </c>
      <c r="E238" s="3">
        <v>400</v>
      </c>
      <c r="F238" s="1"/>
      <c r="G238" s="1"/>
    </row>
    <row r="239" spans="1:7" s="16" customFormat="1" ht="24" customHeight="1">
      <c r="A239" s="3">
        <v>120018</v>
      </c>
      <c r="B239" s="3" t="s">
        <v>514</v>
      </c>
      <c r="C239" s="28" t="s">
        <v>2000</v>
      </c>
      <c r="D239" s="3" t="s">
        <v>489</v>
      </c>
      <c r="E239" s="3">
        <v>1700</v>
      </c>
      <c r="F239" s="1"/>
      <c r="G239" s="1"/>
    </row>
    <row r="240" spans="1:7" s="16" customFormat="1" ht="12.75">
      <c r="A240" s="3">
        <v>120019</v>
      </c>
      <c r="B240" s="3" t="s">
        <v>513</v>
      </c>
      <c r="C240" s="4" t="s">
        <v>665</v>
      </c>
      <c r="D240" s="3" t="s">
        <v>489</v>
      </c>
      <c r="E240" s="5">
        <v>1700</v>
      </c>
      <c r="F240" s="1"/>
      <c r="G240" s="1"/>
    </row>
    <row r="241" spans="1:7" s="16" customFormat="1" ht="18.75" customHeight="1">
      <c r="A241" s="3">
        <v>120020</v>
      </c>
      <c r="B241" s="3" t="s">
        <v>517</v>
      </c>
      <c r="C241" s="4" t="s">
        <v>518</v>
      </c>
      <c r="D241" s="3" t="s">
        <v>489</v>
      </c>
      <c r="E241" s="3">
        <v>900</v>
      </c>
      <c r="F241" s="1"/>
      <c r="G241" s="1"/>
    </row>
    <row r="242" spans="1:7" s="16" customFormat="1" ht="12.75">
      <c r="A242" s="3">
        <v>120021</v>
      </c>
      <c r="B242" s="3" t="s">
        <v>515</v>
      </c>
      <c r="C242" s="4" t="s">
        <v>516</v>
      </c>
      <c r="D242" s="3" t="s">
        <v>461</v>
      </c>
      <c r="E242" s="3">
        <v>900</v>
      </c>
      <c r="F242" s="1"/>
      <c r="G242" s="1"/>
    </row>
    <row r="243" spans="1:7" s="16" customFormat="1" ht="25.5">
      <c r="A243" s="3">
        <v>120022</v>
      </c>
      <c r="B243" s="3" t="s">
        <v>1888</v>
      </c>
      <c r="C243" s="4" t="s">
        <v>521</v>
      </c>
      <c r="D243" s="3" t="s">
        <v>489</v>
      </c>
      <c r="E243" s="5">
        <v>1100</v>
      </c>
      <c r="F243" s="1"/>
      <c r="G243" s="1"/>
    </row>
    <row r="244" spans="1:7" s="16" customFormat="1" ht="25.5">
      <c r="A244" s="3">
        <v>120023</v>
      </c>
      <c r="B244" s="3" t="s">
        <v>1889</v>
      </c>
      <c r="C244" s="4" t="s">
        <v>652</v>
      </c>
      <c r="D244" s="3" t="s">
        <v>489</v>
      </c>
      <c r="E244" s="5">
        <v>900</v>
      </c>
      <c r="F244" s="1"/>
      <c r="G244" s="1"/>
    </row>
    <row r="245" spans="1:7" s="16" customFormat="1" ht="25.5">
      <c r="A245" s="3">
        <v>120024</v>
      </c>
      <c r="B245" s="3" t="s">
        <v>671</v>
      </c>
      <c r="C245" s="4" t="s">
        <v>522</v>
      </c>
      <c r="D245" s="3" t="s">
        <v>489</v>
      </c>
      <c r="E245" s="3">
        <v>700</v>
      </c>
      <c r="F245" s="1"/>
      <c r="G245" s="1"/>
    </row>
    <row r="246" spans="1:7" s="16" customFormat="1" ht="25.5">
      <c r="A246" s="3">
        <v>120025</v>
      </c>
      <c r="B246" s="3" t="s">
        <v>666</v>
      </c>
      <c r="C246" s="4" t="s">
        <v>523</v>
      </c>
      <c r="D246" s="3" t="s">
        <v>489</v>
      </c>
      <c r="E246" s="5">
        <v>1700</v>
      </c>
      <c r="F246" s="1"/>
      <c r="G246" s="1"/>
    </row>
    <row r="247" spans="1:7" s="16" customFormat="1" ht="12.75" customHeight="1">
      <c r="A247" s="269" t="s">
        <v>1658</v>
      </c>
      <c r="B247" s="270"/>
      <c r="C247" s="270"/>
      <c r="D247" s="270"/>
      <c r="E247" s="271"/>
      <c r="F247" s="1"/>
      <c r="G247" s="1"/>
    </row>
    <row r="248" spans="1:7" s="16" customFormat="1" ht="25.5">
      <c r="A248" s="3">
        <v>120026</v>
      </c>
      <c r="B248" s="3" t="s">
        <v>1659</v>
      </c>
      <c r="C248" s="4" t="s">
        <v>1664</v>
      </c>
      <c r="D248" s="3" t="s">
        <v>461</v>
      </c>
      <c r="E248" s="5">
        <v>2100</v>
      </c>
      <c r="F248" s="1"/>
      <c r="G248" s="1"/>
    </row>
    <row r="249" spans="1:7" s="16" customFormat="1" ht="25.5">
      <c r="A249" s="3">
        <v>120027</v>
      </c>
      <c r="B249" s="3" t="s">
        <v>1660</v>
      </c>
      <c r="C249" s="4" t="s">
        <v>1665</v>
      </c>
      <c r="D249" s="3" t="s">
        <v>461</v>
      </c>
      <c r="E249" s="5">
        <v>3500</v>
      </c>
      <c r="F249" s="1"/>
      <c r="G249" s="1"/>
    </row>
    <row r="250" spans="1:7" s="16" customFormat="1" ht="25.5">
      <c r="A250" s="3">
        <v>120028</v>
      </c>
      <c r="B250" s="3" t="s">
        <v>1661</v>
      </c>
      <c r="C250" s="4" t="s">
        <v>1666</v>
      </c>
      <c r="D250" s="3" t="s">
        <v>461</v>
      </c>
      <c r="E250" s="5">
        <v>5100</v>
      </c>
      <c r="F250" s="1"/>
      <c r="G250" s="1"/>
    </row>
    <row r="251" spans="1:7" s="16" customFormat="1" ht="25.5">
      <c r="A251" s="3">
        <v>120029</v>
      </c>
      <c r="B251" s="3" t="s">
        <v>1662</v>
      </c>
      <c r="C251" s="4" t="s">
        <v>1667</v>
      </c>
      <c r="D251" s="3" t="s">
        <v>461</v>
      </c>
      <c r="E251" s="5">
        <v>6600</v>
      </c>
      <c r="F251" s="1"/>
      <c r="G251" s="1"/>
    </row>
    <row r="252" spans="1:7" s="16" customFormat="1" ht="25.5">
      <c r="A252" s="3">
        <v>120030</v>
      </c>
      <c r="B252" s="3" t="s">
        <v>1663</v>
      </c>
      <c r="C252" s="4" t="s">
        <v>1668</v>
      </c>
      <c r="D252" s="3" t="s">
        <v>461</v>
      </c>
      <c r="E252" s="5">
        <v>8100</v>
      </c>
      <c r="F252" s="1"/>
      <c r="G252" s="1"/>
    </row>
    <row r="253" spans="1:7" s="16" customFormat="1" ht="25.5">
      <c r="A253" s="29">
        <v>120031</v>
      </c>
      <c r="B253" s="3" t="s">
        <v>1669</v>
      </c>
      <c r="C253" s="4" t="s">
        <v>1674</v>
      </c>
      <c r="D253" s="3" t="s">
        <v>461</v>
      </c>
      <c r="E253" s="30">
        <v>9700</v>
      </c>
      <c r="F253" s="1"/>
      <c r="G253" s="1"/>
    </row>
    <row r="254" spans="1:7" s="16" customFormat="1" ht="25.5">
      <c r="A254" s="29">
        <v>120032</v>
      </c>
      <c r="B254" s="3" t="s">
        <v>1670</v>
      </c>
      <c r="C254" s="4" t="s">
        <v>1675</v>
      </c>
      <c r="D254" s="3" t="s">
        <v>461</v>
      </c>
      <c r="E254" s="30">
        <v>12000</v>
      </c>
      <c r="F254" s="1"/>
      <c r="G254" s="1"/>
    </row>
    <row r="255" spans="1:7" s="16" customFormat="1" ht="25.5">
      <c r="A255" s="29">
        <v>120033</v>
      </c>
      <c r="B255" s="3" t="s">
        <v>1671</v>
      </c>
      <c r="C255" s="4" t="s">
        <v>1676</v>
      </c>
      <c r="D255" s="3" t="s">
        <v>461</v>
      </c>
      <c r="E255" s="30">
        <v>13700</v>
      </c>
      <c r="F255" s="1"/>
      <c r="G255" s="1"/>
    </row>
    <row r="256" spans="1:7" s="16" customFormat="1" ht="25.5">
      <c r="A256" s="29">
        <v>120034</v>
      </c>
      <c r="B256" s="3" t="s">
        <v>1672</v>
      </c>
      <c r="C256" s="4" t="s">
        <v>1677</v>
      </c>
      <c r="D256" s="3" t="s">
        <v>461</v>
      </c>
      <c r="E256" s="30">
        <v>2100</v>
      </c>
      <c r="F256" s="1"/>
      <c r="G256" s="1"/>
    </row>
    <row r="257" spans="1:7" s="16" customFormat="1" ht="25.5">
      <c r="A257" s="29">
        <v>120035</v>
      </c>
      <c r="B257" s="3" t="s">
        <v>1673</v>
      </c>
      <c r="C257" s="4" t="s">
        <v>1678</v>
      </c>
      <c r="D257" s="3" t="s">
        <v>461</v>
      </c>
      <c r="E257" s="30">
        <v>3700</v>
      </c>
      <c r="F257" s="1"/>
      <c r="G257" s="1"/>
    </row>
    <row r="258" spans="1:7" s="16" customFormat="1" ht="25.5">
      <c r="A258" s="9">
        <v>120036</v>
      </c>
      <c r="B258" s="3" t="s">
        <v>1684</v>
      </c>
      <c r="C258" s="4" t="s">
        <v>1679</v>
      </c>
      <c r="D258" s="3" t="s">
        <v>461</v>
      </c>
      <c r="E258" s="9">
        <v>5400</v>
      </c>
      <c r="F258" s="1"/>
      <c r="G258" s="1"/>
    </row>
    <row r="259" spans="1:7" s="16" customFormat="1" ht="25.5">
      <c r="A259" s="9">
        <v>120037</v>
      </c>
      <c r="B259" s="3" t="s">
        <v>1685</v>
      </c>
      <c r="C259" s="4" t="s">
        <v>1680</v>
      </c>
      <c r="D259" s="3" t="s">
        <v>461</v>
      </c>
      <c r="E259" s="9">
        <v>7000</v>
      </c>
      <c r="F259" s="1"/>
      <c r="G259" s="1"/>
    </row>
    <row r="260" spans="1:7" s="16" customFormat="1" ht="25.5">
      <c r="A260" s="9">
        <v>120038</v>
      </c>
      <c r="B260" s="3" t="s">
        <v>1686</v>
      </c>
      <c r="C260" s="4" t="s">
        <v>1681</v>
      </c>
      <c r="D260" s="3" t="s">
        <v>461</v>
      </c>
      <c r="E260" s="9">
        <v>8700</v>
      </c>
      <c r="F260" s="1"/>
      <c r="G260" s="1"/>
    </row>
    <row r="261" spans="1:7" s="16" customFormat="1" ht="25.5">
      <c r="A261" s="9">
        <v>120039</v>
      </c>
      <c r="B261" s="3" t="s">
        <v>1687</v>
      </c>
      <c r="C261" s="4" t="s">
        <v>1682</v>
      </c>
      <c r="D261" s="3" t="s">
        <v>461</v>
      </c>
      <c r="E261" s="9">
        <v>10300</v>
      </c>
      <c r="F261" s="1"/>
      <c r="G261" s="1"/>
    </row>
    <row r="262" spans="1:7" s="16" customFormat="1" ht="25.5">
      <c r="A262" s="9">
        <v>120040</v>
      </c>
      <c r="B262" s="3" t="s">
        <v>1688</v>
      </c>
      <c r="C262" s="4" t="s">
        <v>1683</v>
      </c>
      <c r="D262" s="3" t="s">
        <v>461</v>
      </c>
      <c r="E262" s="9">
        <v>12000</v>
      </c>
      <c r="F262" s="1"/>
      <c r="G262" s="1"/>
    </row>
    <row r="263" spans="1:7" s="16" customFormat="1" ht="25.5">
      <c r="A263" s="9">
        <v>120041</v>
      </c>
      <c r="B263" s="3" t="s">
        <v>1689</v>
      </c>
      <c r="C263" s="4" t="s">
        <v>1694</v>
      </c>
      <c r="D263" s="3" t="s">
        <v>461</v>
      </c>
      <c r="E263" s="9">
        <v>3740</v>
      </c>
      <c r="F263" s="1"/>
      <c r="G263" s="1"/>
    </row>
    <row r="264" spans="1:7" s="16" customFormat="1" ht="25.5">
      <c r="A264" s="9">
        <v>120042</v>
      </c>
      <c r="B264" s="3" t="s">
        <v>1690</v>
      </c>
      <c r="C264" s="4" t="s">
        <v>1695</v>
      </c>
      <c r="D264" s="3" t="s">
        <v>461</v>
      </c>
      <c r="E264" s="9">
        <v>5400</v>
      </c>
      <c r="F264" s="1"/>
      <c r="G264" s="1"/>
    </row>
    <row r="265" spans="1:7" s="16" customFormat="1" ht="25.5">
      <c r="A265" s="9">
        <v>120043</v>
      </c>
      <c r="B265" s="3" t="s">
        <v>1691</v>
      </c>
      <c r="C265" s="4" t="s">
        <v>1696</v>
      </c>
      <c r="D265" s="3" t="s">
        <v>461</v>
      </c>
      <c r="E265" s="9">
        <v>7000</v>
      </c>
      <c r="F265" s="1"/>
      <c r="G265" s="1"/>
    </row>
    <row r="266" spans="1:7" s="16" customFormat="1" ht="25.5">
      <c r="A266" s="9">
        <v>120044</v>
      </c>
      <c r="B266" s="3" t="s">
        <v>1692</v>
      </c>
      <c r="C266" s="4" t="s">
        <v>1697</v>
      </c>
      <c r="D266" s="3" t="s">
        <v>461</v>
      </c>
      <c r="E266" s="9">
        <v>8700</v>
      </c>
      <c r="F266" s="1"/>
      <c r="G266" s="1"/>
    </row>
    <row r="267" spans="1:7" s="16" customFormat="1" ht="25.5">
      <c r="A267" s="9">
        <v>120045</v>
      </c>
      <c r="B267" s="3" t="s">
        <v>1693</v>
      </c>
      <c r="C267" s="4" t="s">
        <v>1698</v>
      </c>
      <c r="D267" s="3" t="s">
        <v>461</v>
      </c>
      <c r="E267" s="9">
        <v>10300</v>
      </c>
      <c r="F267" s="1"/>
      <c r="G267" s="1"/>
    </row>
    <row r="268" spans="1:7" s="16" customFormat="1" ht="25.5">
      <c r="A268" s="31">
        <v>120046</v>
      </c>
      <c r="B268" s="3" t="s">
        <v>1708</v>
      </c>
      <c r="C268" s="4" t="s">
        <v>1699</v>
      </c>
      <c r="D268" s="3" t="s">
        <v>461</v>
      </c>
      <c r="E268" s="31">
        <v>12000</v>
      </c>
      <c r="F268" s="1"/>
      <c r="G268" s="1"/>
    </row>
    <row r="269" spans="1:7" s="16" customFormat="1" ht="25.5">
      <c r="A269" s="31">
        <v>120047</v>
      </c>
      <c r="B269" s="3" t="s">
        <v>1709</v>
      </c>
      <c r="C269" s="4" t="s">
        <v>1700</v>
      </c>
      <c r="D269" s="3" t="s">
        <v>461</v>
      </c>
      <c r="E269" s="31">
        <v>13600</v>
      </c>
      <c r="F269" s="1"/>
      <c r="G269" s="1"/>
    </row>
    <row r="270" spans="1:7" s="16" customFormat="1" ht="25.5">
      <c r="A270" s="31">
        <v>120048</v>
      </c>
      <c r="B270" s="3" t="s">
        <v>1710</v>
      </c>
      <c r="C270" s="4" t="s">
        <v>1701</v>
      </c>
      <c r="D270" s="3" t="s">
        <v>461</v>
      </c>
      <c r="E270" s="31">
        <v>5400</v>
      </c>
      <c r="F270" s="1"/>
      <c r="G270" s="1"/>
    </row>
    <row r="271" spans="1:7" s="16" customFormat="1" ht="25.5">
      <c r="A271" s="31">
        <v>120049</v>
      </c>
      <c r="B271" s="3" t="s">
        <v>1711</v>
      </c>
      <c r="C271" s="4" t="s">
        <v>1702</v>
      </c>
      <c r="D271" s="3" t="s">
        <v>461</v>
      </c>
      <c r="E271" s="31">
        <v>7000</v>
      </c>
      <c r="F271" s="1"/>
      <c r="G271" s="1"/>
    </row>
    <row r="272" spans="1:7" s="16" customFormat="1" ht="25.5">
      <c r="A272" s="31">
        <v>120050</v>
      </c>
      <c r="B272" s="3" t="s">
        <v>1712</v>
      </c>
      <c r="C272" s="4" t="s">
        <v>1703</v>
      </c>
      <c r="D272" s="3" t="s">
        <v>461</v>
      </c>
      <c r="E272" s="31">
        <v>8700</v>
      </c>
      <c r="F272" s="1"/>
      <c r="G272" s="1"/>
    </row>
    <row r="273" spans="1:7" s="16" customFormat="1" ht="25.5">
      <c r="A273" s="31">
        <v>120051</v>
      </c>
      <c r="B273" s="3" t="s">
        <v>1713</v>
      </c>
      <c r="C273" s="4" t="s">
        <v>1704</v>
      </c>
      <c r="D273" s="3" t="s">
        <v>461</v>
      </c>
      <c r="E273" s="31">
        <v>10300</v>
      </c>
      <c r="F273" s="1"/>
      <c r="G273" s="1"/>
    </row>
    <row r="274" spans="1:7" s="16" customFormat="1" ht="25.5">
      <c r="A274" s="31">
        <v>120052</v>
      </c>
      <c r="B274" s="3" t="s">
        <v>1714</v>
      </c>
      <c r="C274" s="4" t="s">
        <v>1705</v>
      </c>
      <c r="D274" s="3" t="s">
        <v>461</v>
      </c>
      <c r="E274" s="31">
        <v>12000</v>
      </c>
      <c r="F274" s="1"/>
      <c r="G274" s="1"/>
    </row>
    <row r="275" spans="1:7" s="16" customFormat="1" ht="25.5">
      <c r="A275" s="31">
        <v>120053</v>
      </c>
      <c r="B275" s="3" t="s">
        <v>1715</v>
      </c>
      <c r="C275" s="4" t="s">
        <v>1706</v>
      </c>
      <c r="D275" s="3" t="s">
        <v>461</v>
      </c>
      <c r="E275" s="31">
        <v>13600</v>
      </c>
      <c r="F275" s="1"/>
      <c r="G275" s="1"/>
    </row>
    <row r="276" spans="1:7" s="16" customFormat="1" ht="25.5">
      <c r="A276" s="31">
        <v>120054</v>
      </c>
      <c r="B276" s="32" t="s">
        <v>1716</v>
      </c>
      <c r="C276" s="33" t="s">
        <v>1707</v>
      </c>
      <c r="D276" s="32" t="s">
        <v>461</v>
      </c>
      <c r="E276" s="31">
        <v>15300</v>
      </c>
      <c r="F276" s="1"/>
      <c r="G276" s="1"/>
    </row>
    <row r="277" spans="1:7" s="16" customFormat="1" ht="25.5">
      <c r="A277" s="31">
        <v>120055</v>
      </c>
      <c r="B277" s="3" t="s">
        <v>1717</v>
      </c>
      <c r="C277" s="4" t="s">
        <v>1724</v>
      </c>
      <c r="D277" s="3" t="s">
        <v>461</v>
      </c>
      <c r="E277" s="9">
        <v>7000</v>
      </c>
      <c r="F277" s="1"/>
      <c r="G277" s="1"/>
    </row>
    <row r="278" spans="1:7" s="16" customFormat="1" ht="25.5">
      <c r="A278" s="31">
        <v>120056</v>
      </c>
      <c r="B278" s="3" t="s">
        <v>1718</v>
      </c>
      <c r="C278" s="4" t="s">
        <v>1727</v>
      </c>
      <c r="D278" s="3" t="s">
        <v>461</v>
      </c>
      <c r="E278" s="9">
        <v>8700</v>
      </c>
      <c r="F278" s="1"/>
      <c r="G278" s="1"/>
    </row>
    <row r="279" spans="1:7" s="16" customFormat="1" ht="25.5">
      <c r="A279" s="31">
        <v>120057</v>
      </c>
      <c r="B279" s="3" t="s">
        <v>1719</v>
      </c>
      <c r="C279" s="4" t="s">
        <v>1728</v>
      </c>
      <c r="D279" s="3" t="s">
        <v>461</v>
      </c>
      <c r="E279" s="9">
        <v>10350</v>
      </c>
      <c r="F279" s="1"/>
      <c r="G279" s="1"/>
    </row>
    <row r="280" spans="1:7" s="16" customFormat="1" ht="25.5">
      <c r="A280" s="31">
        <v>120058</v>
      </c>
      <c r="B280" s="3" t="s">
        <v>1720</v>
      </c>
      <c r="C280" s="4" t="s">
        <v>1729</v>
      </c>
      <c r="D280" s="3" t="s">
        <v>461</v>
      </c>
      <c r="E280" s="9">
        <v>12000</v>
      </c>
      <c r="F280" s="1"/>
      <c r="G280" s="1"/>
    </row>
    <row r="281" spans="1:7" s="16" customFormat="1" ht="25.5">
      <c r="A281" s="31">
        <v>120059</v>
      </c>
      <c r="B281" s="3" t="s">
        <v>1721</v>
      </c>
      <c r="C281" s="4" t="s">
        <v>1730</v>
      </c>
      <c r="D281" s="3" t="s">
        <v>461</v>
      </c>
      <c r="E281" s="9">
        <v>13600</v>
      </c>
      <c r="F281" s="1"/>
      <c r="G281" s="1"/>
    </row>
    <row r="282" spans="1:7" s="16" customFormat="1" ht="25.5">
      <c r="A282" s="31">
        <v>120060</v>
      </c>
      <c r="B282" s="3" t="s">
        <v>1722</v>
      </c>
      <c r="C282" s="4" t="s">
        <v>1731</v>
      </c>
      <c r="D282" s="3" t="s">
        <v>461</v>
      </c>
      <c r="E282" s="9">
        <v>15300</v>
      </c>
      <c r="F282" s="1"/>
      <c r="G282" s="1"/>
    </row>
    <row r="283" spans="1:7" s="16" customFormat="1" ht="25.5">
      <c r="A283" s="31">
        <v>120061</v>
      </c>
      <c r="B283" s="3" t="s">
        <v>1723</v>
      </c>
      <c r="C283" s="4" t="s">
        <v>1732</v>
      </c>
      <c r="D283" s="3" t="s">
        <v>461</v>
      </c>
      <c r="E283" s="9">
        <v>17000</v>
      </c>
      <c r="F283" s="1"/>
      <c r="G283" s="1"/>
    </row>
    <row r="284" spans="1:7" s="16" customFormat="1" ht="12.75">
      <c r="A284" s="31">
        <v>120062</v>
      </c>
      <c r="B284" s="3" t="s">
        <v>1725</v>
      </c>
      <c r="C284" s="34" t="s">
        <v>1726</v>
      </c>
      <c r="D284" s="3" t="s">
        <v>461</v>
      </c>
      <c r="E284" s="9">
        <v>300</v>
      </c>
      <c r="F284" s="1"/>
      <c r="G284" s="1"/>
    </row>
    <row r="285" spans="1:7" s="16" customFormat="1" ht="15.75" customHeight="1">
      <c r="A285" s="297" t="s">
        <v>646</v>
      </c>
      <c r="B285" s="298"/>
      <c r="C285" s="298"/>
      <c r="D285" s="298"/>
      <c r="E285" s="299"/>
      <c r="F285" s="1"/>
      <c r="G285" s="1"/>
    </row>
    <row r="286" spans="1:7" s="16" customFormat="1" ht="15" customHeight="1">
      <c r="A286" s="272" t="s">
        <v>654</v>
      </c>
      <c r="B286" s="273"/>
      <c r="C286" s="273"/>
      <c r="D286" s="273"/>
      <c r="E286" s="274"/>
      <c r="F286" s="1"/>
      <c r="G286" s="1"/>
    </row>
    <row r="287" spans="1:7" s="16" customFormat="1" ht="12.75">
      <c r="A287" s="3">
        <v>190011</v>
      </c>
      <c r="B287" s="3" t="s">
        <v>529</v>
      </c>
      <c r="C287" s="4" t="s">
        <v>539</v>
      </c>
      <c r="D287" s="3" t="s">
        <v>461</v>
      </c>
      <c r="E287" s="3">
        <v>1100</v>
      </c>
      <c r="F287" s="1"/>
      <c r="G287" s="1"/>
    </row>
    <row r="288" spans="1:7" s="16" customFormat="1" ht="25.5">
      <c r="A288" s="3">
        <v>190012</v>
      </c>
      <c r="B288" s="3" t="s">
        <v>530</v>
      </c>
      <c r="C288" s="4" t="s">
        <v>655</v>
      </c>
      <c r="D288" s="3" t="s">
        <v>461</v>
      </c>
      <c r="E288" s="3">
        <v>1100</v>
      </c>
      <c r="F288" s="1"/>
      <c r="G288" s="1"/>
    </row>
    <row r="289" spans="1:7" s="16" customFormat="1" ht="21.75" customHeight="1">
      <c r="A289" s="3">
        <v>190013</v>
      </c>
      <c r="B289" s="3" t="s">
        <v>531</v>
      </c>
      <c r="C289" s="4" t="s">
        <v>762</v>
      </c>
      <c r="D289" s="3" t="s">
        <v>461</v>
      </c>
      <c r="E289" s="3">
        <v>2000</v>
      </c>
      <c r="F289" s="1"/>
      <c r="G289" s="1"/>
    </row>
    <row r="290" spans="1:7" s="16" customFormat="1" ht="33.75" customHeight="1">
      <c r="A290" s="3">
        <v>190014</v>
      </c>
      <c r="B290" s="3" t="s">
        <v>656</v>
      </c>
      <c r="C290" s="4" t="s">
        <v>1297</v>
      </c>
      <c r="D290" s="3" t="s">
        <v>461</v>
      </c>
      <c r="E290" s="3">
        <v>1100</v>
      </c>
      <c r="F290" s="1"/>
      <c r="G290" s="1"/>
    </row>
    <row r="291" spans="1:7" s="16" customFormat="1" ht="33.75" customHeight="1">
      <c r="A291" s="3">
        <v>190015</v>
      </c>
      <c r="B291" s="3" t="s">
        <v>620</v>
      </c>
      <c r="C291" s="4" t="s">
        <v>1298</v>
      </c>
      <c r="D291" s="3" t="s">
        <v>461</v>
      </c>
      <c r="E291" s="3">
        <v>2000</v>
      </c>
      <c r="F291" s="1"/>
      <c r="G291" s="1"/>
    </row>
    <row r="292" spans="1:7" s="16" customFormat="1" ht="12.75">
      <c r="A292" s="3">
        <v>190016</v>
      </c>
      <c r="B292" s="3" t="s">
        <v>611</v>
      </c>
      <c r="C292" s="4" t="s">
        <v>612</v>
      </c>
      <c r="D292" s="3" t="s">
        <v>461</v>
      </c>
      <c r="E292" s="3">
        <v>1000</v>
      </c>
      <c r="F292" s="1"/>
      <c r="G292" s="1"/>
    </row>
    <row r="293" spans="1:7" s="16" customFormat="1" ht="13.5" thickBot="1">
      <c r="A293" s="3">
        <v>190017</v>
      </c>
      <c r="B293" s="3" t="s">
        <v>609</v>
      </c>
      <c r="C293" s="4" t="s">
        <v>610</v>
      </c>
      <c r="D293" s="3" t="s">
        <v>461</v>
      </c>
      <c r="E293" s="3">
        <v>1000</v>
      </c>
      <c r="F293" s="1"/>
      <c r="G293" s="1"/>
    </row>
    <row r="294" spans="1:7" s="16" customFormat="1" ht="26.25" thickBot="1">
      <c r="A294" s="3">
        <v>190018</v>
      </c>
      <c r="B294" s="35" t="s">
        <v>1247</v>
      </c>
      <c r="C294" s="36" t="s">
        <v>1248</v>
      </c>
      <c r="D294" s="37" t="s">
        <v>461</v>
      </c>
      <c r="E294" s="37">
        <v>1700</v>
      </c>
      <c r="F294" s="1"/>
      <c r="G294" s="1"/>
    </row>
    <row r="295" spans="1:7" s="16" customFormat="1" ht="26.25" thickBot="1">
      <c r="A295" s="3">
        <v>190019</v>
      </c>
      <c r="B295" s="38" t="s">
        <v>1249</v>
      </c>
      <c r="C295" s="39" t="s">
        <v>1250</v>
      </c>
      <c r="D295" s="40" t="s">
        <v>461</v>
      </c>
      <c r="E295" s="40">
        <v>6600</v>
      </c>
      <c r="F295" s="1"/>
      <c r="G295" s="1"/>
    </row>
    <row r="296" spans="1:7" s="16" customFormat="1" ht="26.25" thickBot="1">
      <c r="A296" s="3">
        <v>190020</v>
      </c>
      <c r="B296" s="38" t="s">
        <v>1251</v>
      </c>
      <c r="C296" s="39" t="s">
        <v>1252</v>
      </c>
      <c r="D296" s="40" t="s">
        <v>461</v>
      </c>
      <c r="E296" s="40">
        <v>13200</v>
      </c>
      <c r="F296" s="1"/>
      <c r="G296" s="1"/>
    </row>
    <row r="297" spans="1:7" s="16" customFormat="1" ht="26.25" thickBot="1">
      <c r="A297" s="3">
        <v>190021</v>
      </c>
      <c r="B297" s="38" t="s">
        <v>1253</v>
      </c>
      <c r="C297" s="39" t="s">
        <v>1254</v>
      </c>
      <c r="D297" s="40" t="s">
        <v>461</v>
      </c>
      <c r="E297" s="40">
        <v>17600</v>
      </c>
      <c r="F297" s="1"/>
      <c r="G297" s="1"/>
    </row>
    <row r="298" spans="1:7" s="16" customFormat="1" ht="13.5" thickBot="1">
      <c r="A298" s="3">
        <v>190022</v>
      </c>
      <c r="B298" s="38" t="s">
        <v>1257</v>
      </c>
      <c r="C298" s="39" t="s">
        <v>1256</v>
      </c>
      <c r="D298" s="40" t="s">
        <v>461</v>
      </c>
      <c r="E298" s="40">
        <v>1700</v>
      </c>
      <c r="F298" s="1"/>
      <c r="G298" s="1"/>
    </row>
    <row r="299" spans="1:7" s="16" customFormat="1" ht="13.5" thickBot="1">
      <c r="A299" s="3">
        <v>190023</v>
      </c>
      <c r="B299" s="38" t="s">
        <v>1869</v>
      </c>
      <c r="C299" s="39" t="s">
        <v>1258</v>
      </c>
      <c r="D299" s="40" t="s">
        <v>461</v>
      </c>
      <c r="E299" s="40">
        <v>2800</v>
      </c>
      <c r="F299" s="1"/>
      <c r="G299" s="1"/>
    </row>
    <row r="300" spans="1:7" s="16" customFormat="1" ht="12.75">
      <c r="A300" s="3">
        <v>190024</v>
      </c>
      <c r="B300" s="3" t="s">
        <v>621</v>
      </c>
      <c r="C300" s="4" t="s">
        <v>27</v>
      </c>
      <c r="D300" s="3" t="s">
        <v>461</v>
      </c>
      <c r="E300" s="5">
        <v>1900</v>
      </c>
      <c r="F300" s="1"/>
      <c r="G300" s="1"/>
    </row>
    <row r="301" spans="1:7" s="16" customFormat="1" ht="13.5" thickBot="1">
      <c r="A301" s="3">
        <v>190025</v>
      </c>
      <c r="B301" s="15" t="s">
        <v>760</v>
      </c>
      <c r="C301" s="41" t="s">
        <v>761</v>
      </c>
      <c r="D301" s="3" t="s">
        <v>461</v>
      </c>
      <c r="E301" s="5">
        <v>11000</v>
      </c>
      <c r="F301" s="1"/>
      <c r="G301" s="1"/>
    </row>
    <row r="302" spans="1:7" s="16" customFormat="1" ht="26.25" thickBot="1">
      <c r="A302" s="3">
        <v>190026</v>
      </c>
      <c r="B302" s="42" t="s">
        <v>1259</v>
      </c>
      <c r="C302" s="36" t="s">
        <v>1260</v>
      </c>
      <c r="D302" s="37" t="s">
        <v>461</v>
      </c>
      <c r="E302" s="37">
        <v>2200</v>
      </c>
      <c r="F302" s="1"/>
      <c r="G302" s="1"/>
    </row>
    <row r="303" spans="1:7" s="16" customFormat="1" ht="26.25" thickBot="1">
      <c r="A303" s="3">
        <v>190027</v>
      </c>
      <c r="B303" s="43" t="s">
        <v>1261</v>
      </c>
      <c r="C303" s="39" t="s">
        <v>1262</v>
      </c>
      <c r="D303" s="40" t="s">
        <v>461</v>
      </c>
      <c r="E303" s="40">
        <v>3300</v>
      </c>
      <c r="F303" s="1"/>
      <c r="G303" s="1"/>
    </row>
    <row r="304" spans="1:7" s="16" customFormat="1" ht="13.5" thickBot="1">
      <c r="A304" s="29">
        <v>190028</v>
      </c>
      <c r="B304" s="3" t="s">
        <v>644</v>
      </c>
      <c r="C304" s="4" t="s">
        <v>23</v>
      </c>
      <c r="D304" s="3" t="s">
        <v>461</v>
      </c>
      <c r="E304" s="3">
        <v>3300</v>
      </c>
      <c r="F304" s="1"/>
      <c r="G304" s="1"/>
    </row>
    <row r="305" spans="1:7" s="16" customFormat="1" ht="26.25" thickBot="1">
      <c r="A305" s="35">
        <v>190029</v>
      </c>
      <c r="B305" s="44" t="s">
        <v>1263</v>
      </c>
      <c r="C305" s="36" t="s">
        <v>1264</v>
      </c>
      <c r="D305" s="37" t="s">
        <v>461</v>
      </c>
      <c r="E305" s="37">
        <v>6600</v>
      </c>
      <c r="F305" s="1"/>
      <c r="G305" s="1"/>
    </row>
    <row r="306" spans="1:7" s="16" customFormat="1" ht="13.5" thickBot="1">
      <c r="A306" s="38">
        <v>190030</v>
      </c>
      <c r="B306" s="40" t="s">
        <v>1265</v>
      </c>
      <c r="C306" s="39" t="s">
        <v>1266</v>
      </c>
      <c r="D306" s="40" t="s">
        <v>461</v>
      </c>
      <c r="E306" s="40">
        <v>4400</v>
      </c>
      <c r="F306" s="1"/>
      <c r="G306" s="1"/>
    </row>
    <row r="307" spans="1:7" s="16" customFormat="1" ht="26.25" thickBot="1">
      <c r="A307" s="38">
        <v>190031</v>
      </c>
      <c r="B307" s="40" t="s">
        <v>1267</v>
      </c>
      <c r="C307" s="39" t="s">
        <v>1268</v>
      </c>
      <c r="D307" s="40" t="s">
        <v>461</v>
      </c>
      <c r="E307" s="40">
        <v>7700</v>
      </c>
      <c r="F307" s="1"/>
      <c r="G307" s="1"/>
    </row>
    <row r="308" spans="1:7" s="16" customFormat="1" ht="13.5" thickBot="1">
      <c r="A308" s="38">
        <v>190032</v>
      </c>
      <c r="B308" s="45" t="s">
        <v>1269</v>
      </c>
      <c r="C308" s="39" t="s">
        <v>1270</v>
      </c>
      <c r="D308" s="40" t="s">
        <v>461</v>
      </c>
      <c r="E308" s="40">
        <v>13200</v>
      </c>
      <c r="F308" s="1"/>
      <c r="G308" s="1"/>
    </row>
    <row r="309" spans="1:7" s="16" customFormat="1" ht="13.5" thickBot="1">
      <c r="A309" s="38">
        <v>190033</v>
      </c>
      <c r="B309" s="45" t="s">
        <v>1271</v>
      </c>
      <c r="C309" s="39" t="s">
        <v>1272</v>
      </c>
      <c r="D309" s="40" t="s">
        <v>461</v>
      </c>
      <c r="E309" s="40">
        <v>17600</v>
      </c>
      <c r="F309" s="1"/>
      <c r="G309" s="1"/>
    </row>
    <row r="310" spans="1:7" s="16" customFormat="1" ht="13.5" thickBot="1">
      <c r="A310" s="38">
        <v>190034</v>
      </c>
      <c r="B310" s="45" t="s">
        <v>1273</v>
      </c>
      <c r="C310" s="39" t="s">
        <v>1274</v>
      </c>
      <c r="D310" s="40" t="s">
        <v>461</v>
      </c>
      <c r="E310" s="40">
        <v>22000</v>
      </c>
      <c r="F310" s="1"/>
      <c r="G310" s="1"/>
    </row>
    <row r="311" spans="1:7" s="16" customFormat="1" ht="13.5" thickBot="1">
      <c r="A311" s="38">
        <v>190035</v>
      </c>
      <c r="B311" s="40" t="s">
        <v>1275</v>
      </c>
      <c r="C311" s="39" t="s">
        <v>1276</v>
      </c>
      <c r="D311" s="40" t="s">
        <v>461</v>
      </c>
      <c r="E311" s="40">
        <v>22000</v>
      </c>
      <c r="F311" s="1"/>
      <c r="G311" s="1"/>
    </row>
    <row r="312" spans="1:7" s="16" customFormat="1" ht="13.5" thickBot="1">
      <c r="A312" s="38">
        <v>190036</v>
      </c>
      <c r="B312" s="40" t="s">
        <v>1277</v>
      </c>
      <c r="C312" s="39" t="s">
        <v>1278</v>
      </c>
      <c r="D312" s="40" t="s">
        <v>461</v>
      </c>
      <c r="E312" s="40">
        <v>22000</v>
      </c>
      <c r="F312" s="1"/>
      <c r="G312" s="1"/>
    </row>
    <row r="313" spans="1:7" s="16" customFormat="1" ht="13.5" thickBot="1">
      <c r="A313" s="38">
        <v>190037</v>
      </c>
      <c r="B313" s="40" t="s">
        <v>1279</v>
      </c>
      <c r="C313" s="39" t="s">
        <v>1280</v>
      </c>
      <c r="D313" s="40" t="s">
        <v>461</v>
      </c>
      <c r="E313" s="40">
        <v>27500</v>
      </c>
      <c r="F313" s="1"/>
      <c r="G313" s="1"/>
    </row>
    <row r="314" spans="1:7" s="16" customFormat="1" ht="13.5" thickBot="1">
      <c r="A314" s="38">
        <v>190038</v>
      </c>
      <c r="B314" s="40" t="s">
        <v>1281</v>
      </c>
      <c r="C314" s="39" t="s">
        <v>1282</v>
      </c>
      <c r="D314" s="40" t="s">
        <v>461</v>
      </c>
      <c r="E314" s="40">
        <v>33000</v>
      </c>
      <c r="F314" s="1"/>
      <c r="G314" s="1"/>
    </row>
    <row r="315" spans="1:7" s="16" customFormat="1" ht="26.25" thickBot="1">
      <c r="A315" s="38">
        <v>190039</v>
      </c>
      <c r="B315" s="45" t="s">
        <v>1283</v>
      </c>
      <c r="C315" s="39" t="s">
        <v>1284</v>
      </c>
      <c r="D315" s="40" t="s">
        <v>461</v>
      </c>
      <c r="E315" s="40">
        <v>55000</v>
      </c>
      <c r="F315" s="1"/>
      <c r="G315" s="1"/>
    </row>
    <row r="316" spans="1:7" s="16" customFormat="1" ht="26.25" thickBot="1">
      <c r="A316" s="38">
        <v>190040</v>
      </c>
      <c r="B316" s="45" t="s">
        <v>1285</v>
      </c>
      <c r="C316" s="39" t="s">
        <v>1286</v>
      </c>
      <c r="D316" s="40" t="s">
        <v>461</v>
      </c>
      <c r="E316" s="40">
        <v>88000</v>
      </c>
      <c r="F316" s="1"/>
      <c r="G316" s="1"/>
    </row>
    <row r="317" spans="1:7" s="16" customFormat="1" ht="26.25" thickBot="1">
      <c r="A317" s="38">
        <v>190041</v>
      </c>
      <c r="B317" s="45" t="s">
        <v>1287</v>
      </c>
      <c r="C317" s="39" t="s">
        <v>1288</v>
      </c>
      <c r="D317" s="40" t="s">
        <v>461</v>
      </c>
      <c r="E317" s="40">
        <v>55000</v>
      </c>
      <c r="F317" s="1"/>
      <c r="G317" s="1"/>
    </row>
    <row r="318" spans="1:7" s="16" customFormat="1" ht="26.25" thickBot="1">
      <c r="A318" s="38">
        <v>190042</v>
      </c>
      <c r="B318" s="45" t="s">
        <v>1289</v>
      </c>
      <c r="C318" s="39" t="s">
        <v>1290</v>
      </c>
      <c r="D318" s="40" t="s">
        <v>461</v>
      </c>
      <c r="E318" s="40">
        <v>88000</v>
      </c>
      <c r="F318" s="1"/>
      <c r="G318" s="1"/>
    </row>
    <row r="319" spans="1:7" s="16" customFormat="1" ht="26.25" thickBot="1">
      <c r="A319" s="38">
        <v>190043</v>
      </c>
      <c r="B319" s="45" t="s">
        <v>1291</v>
      </c>
      <c r="C319" s="39" t="s">
        <v>1292</v>
      </c>
      <c r="D319" s="40" t="s">
        <v>461</v>
      </c>
      <c r="E319" s="40">
        <v>22000</v>
      </c>
      <c r="F319" s="1"/>
      <c r="G319" s="1"/>
    </row>
    <row r="320" spans="1:7" s="16" customFormat="1" ht="26.25" thickBot="1">
      <c r="A320" s="38">
        <v>190044</v>
      </c>
      <c r="B320" s="45" t="s">
        <v>1293</v>
      </c>
      <c r="C320" s="39" t="s">
        <v>1294</v>
      </c>
      <c r="D320" s="40" t="s">
        <v>461</v>
      </c>
      <c r="E320" s="40">
        <v>55000</v>
      </c>
      <c r="F320" s="1"/>
      <c r="G320" s="1"/>
    </row>
    <row r="321" spans="1:7" s="16" customFormat="1" ht="25.5">
      <c r="A321" s="46">
        <v>190045</v>
      </c>
      <c r="B321" s="47" t="s">
        <v>1295</v>
      </c>
      <c r="C321" s="48" t="s">
        <v>1296</v>
      </c>
      <c r="D321" s="49" t="s">
        <v>461</v>
      </c>
      <c r="E321" s="49">
        <v>88000</v>
      </c>
      <c r="F321" s="1"/>
      <c r="G321" s="1"/>
    </row>
    <row r="322" spans="1:7" s="16" customFormat="1" ht="25.5">
      <c r="A322" s="29">
        <v>190046</v>
      </c>
      <c r="B322" s="3" t="s">
        <v>1739</v>
      </c>
      <c r="C322" s="4" t="s">
        <v>1740</v>
      </c>
      <c r="D322" s="50" t="s">
        <v>461</v>
      </c>
      <c r="E322" s="3">
        <v>1000</v>
      </c>
      <c r="F322" s="1"/>
      <c r="G322" s="1"/>
    </row>
    <row r="323" spans="1:7" s="16" customFormat="1" ht="25.5">
      <c r="A323" s="29">
        <v>190047</v>
      </c>
      <c r="B323" s="3" t="s">
        <v>1741</v>
      </c>
      <c r="C323" s="4" t="s">
        <v>1742</v>
      </c>
      <c r="D323" s="50" t="s">
        <v>461</v>
      </c>
      <c r="E323" s="51">
        <v>1100</v>
      </c>
      <c r="F323" s="1"/>
      <c r="G323" s="1"/>
    </row>
    <row r="324" spans="1:7" s="16" customFormat="1" ht="25.5">
      <c r="A324" s="51">
        <v>190048</v>
      </c>
      <c r="B324" s="3" t="s">
        <v>1744</v>
      </c>
      <c r="C324" s="4" t="s">
        <v>1743</v>
      </c>
      <c r="D324" s="50" t="s">
        <v>461</v>
      </c>
      <c r="E324" s="51">
        <v>1200</v>
      </c>
      <c r="F324" s="1"/>
      <c r="G324" s="1"/>
    </row>
    <row r="325" spans="1:7" s="16" customFormat="1" ht="25.5">
      <c r="A325" s="51">
        <v>190049</v>
      </c>
      <c r="B325" s="3" t="s">
        <v>1746</v>
      </c>
      <c r="C325" s="34" t="s">
        <v>1745</v>
      </c>
      <c r="D325" s="50" t="s">
        <v>461</v>
      </c>
      <c r="E325" s="51">
        <v>1000</v>
      </c>
      <c r="F325" s="1"/>
      <c r="G325" s="1"/>
    </row>
    <row r="326" spans="1:7" s="16" customFormat="1" ht="38.25">
      <c r="A326" s="51">
        <v>190050</v>
      </c>
      <c r="B326" s="52" t="s">
        <v>1861</v>
      </c>
      <c r="C326" s="34" t="s">
        <v>1747</v>
      </c>
      <c r="D326" s="50" t="s">
        <v>461</v>
      </c>
      <c r="E326" s="51">
        <v>800</v>
      </c>
      <c r="F326" s="1"/>
      <c r="G326" s="1"/>
    </row>
    <row r="327" spans="1:7" s="16" customFormat="1" ht="33.75" customHeight="1">
      <c r="A327" s="51">
        <v>190051</v>
      </c>
      <c r="B327" s="20" t="s">
        <v>1865</v>
      </c>
      <c r="C327" s="34" t="s">
        <v>1748</v>
      </c>
      <c r="D327" s="50" t="s">
        <v>461</v>
      </c>
      <c r="E327" s="51">
        <v>1000</v>
      </c>
      <c r="F327" s="1"/>
      <c r="G327" s="1"/>
    </row>
    <row r="328" spans="1:7" s="16" customFormat="1" ht="12.75">
      <c r="A328" s="51">
        <v>190052</v>
      </c>
      <c r="B328" s="20" t="s">
        <v>1862</v>
      </c>
      <c r="C328" s="34" t="s">
        <v>497</v>
      </c>
      <c r="D328" s="50" t="s">
        <v>461</v>
      </c>
      <c r="E328" s="51">
        <v>500</v>
      </c>
      <c r="F328" s="1"/>
      <c r="G328" s="1"/>
    </row>
    <row r="329" spans="1:7" s="16" customFormat="1" ht="25.5">
      <c r="A329" s="51">
        <v>190053</v>
      </c>
      <c r="B329" s="20" t="s">
        <v>1863</v>
      </c>
      <c r="C329" s="34" t="s">
        <v>1749</v>
      </c>
      <c r="D329" s="50" t="s">
        <v>461</v>
      </c>
      <c r="E329" s="51">
        <v>900</v>
      </c>
      <c r="F329" s="1"/>
      <c r="G329" s="1"/>
    </row>
    <row r="330" spans="1:7" s="16" customFormat="1" ht="25.5">
      <c r="A330" s="51">
        <v>190054</v>
      </c>
      <c r="B330" s="20" t="s">
        <v>1864</v>
      </c>
      <c r="C330" s="34" t="s">
        <v>1750</v>
      </c>
      <c r="D330" s="50" t="s">
        <v>461</v>
      </c>
      <c r="E330" s="51">
        <v>900</v>
      </c>
      <c r="F330" s="1"/>
      <c r="G330" s="1"/>
    </row>
    <row r="331" spans="1:7" s="16" customFormat="1" ht="38.25">
      <c r="A331" s="51">
        <v>190055</v>
      </c>
      <c r="B331" s="20" t="s">
        <v>1866</v>
      </c>
      <c r="C331" s="53" t="s">
        <v>1751</v>
      </c>
      <c r="D331" s="50" t="s">
        <v>461</v>
      </c>
      <c r="E331" s="54">
        <v>8600</v>
      </c>
      <c r="F331" s="1"/>
      <c r="G331" s="1"/>
    </row>
    <row r="332" spans="1:7" s="16" customFormat="1" ht="38.25">
      <c r="A332" s="55">
        <v>190056</v>
      </c>
      <c r="B332" s="20" t="s">
        <v>1867</v>
      </c>
      <c r="C332" s="53" t="s">
        <v>1752</v>
      </c>
      <c r="D332" s="56" t="s">
        <v>461</v>
      </c>
      <c r="E332" s="54">
        <v>25700</v>
      </c>
      <c r="F332" s="1"/>
      <c r="G332" s="1"/>
    </row>
    <row r="333" spans="1:7" s="16" customFormat="1" ht="25.5">
      <c r="A333" s="51">
        <v>190057</v>
      </c>
      <c r="B333" s="20" t="s">
        <v>1868</v>
      </c>
      <c r="C333" s="34" t="s">
        <v>1753</v>
      </c>
      <c r="D333" s="50" t="s">
        <v>461</v>
      </c>
      <c r="E333" s="51">
        <v>2800</v>
      </c>
      <c r="F333" s="1"/>
      <c r="G333" s="1"/>
    </row>
    <row r="334" spans="1:7" s="16" customFormat="1" ht="12.75">
      <c r="A334" s="51">
        <v>190058</v>
      </c>
      <c r="B334" s="20" t="s">
        <v>1255</v>
      </c>
      <c r="C334" s="34" t="s">
        <v>1754</v>
      </c>
      <c r="D334" s="50" t="s">
        <v>461</v>
      </c>
      <c r="E334" s="51">
        <v>600</v>
      </c>
      <c r="F334" s="1"/>
      <c r="G334" s="1"/>
    </row>
    <row r="335" spans="1:7" s="16" customFormat="1" ht="12.75">
      <c r="A335" s="51">
        <v>190059</v>
      </c>
      <c r="B335" s="24"/>
      <c r="C335" s="34" t="s">
        <v>1755</v>
      </c>
      <c r="D335" s="50" t="s">
        <v>461</v>
      </c>
      <c r="E335" s="51">
        <v>500</v>
      </c>
      <c r="F335" s="1"/>
      <c r="G335" s="1"/>
    </row>
    <row r="336" spans="1:7" s="16" customFormat="1" ht="26.25" thickBot="1">
      <c r="A336" s="55">
        <v>190060</v>
      </c>
      <c r="B336" s="57"/>
      <c r="C336" s="58" t="s">
        <v>1756</v>
      </c>
      <c r="D336" s="56" t="s">
        <v>461</v>
      </c>
      <c r="E336" s="59">
        <v>2500</v>
      </c>
      <c r="F336" s="1"/>
      <c r="G336" s="1"/>
    </row>
    <row r="337" spans="1:7" s="16" customFormat="1" ht="22.5" customHeight="1" thickBot="1">
      <c r="A337" s="284" t="s">
        <v>1757</v>
      </c>
      <c r="B337" s="285"/>
      <c r="C337" s="285"/>
      <c r="D337" s="285"/>
      <c r="E337" s="286"/>
      <c r="F337" s="1"/>
      <c r="G337" s="1"/>
    </row>
    <row r="338" spans="1:7" s="16" customFormat="1" ht="12" customHeight="1">
      <c r="A338" s="60">
        <v>190061</v>
      </c>
      <c r="B338" s="61" t="s">
        <v>1878</v>
      </c>
      <c r="C338" s="62" t="s">
        <v>1761</v>
      </c>
      <c r="D338" s="63" t="s">
        <v>1564</v>
      </c>
      <c r="E338" s="64">
        <v>3300</v>
      </c>
      <c r="F338" s="1"/>
      <c r="G338" s="1"/>
    </row>
    <row r="339" spans="1:7" s="16" customFormat="1" ht="11.25" customHeight="1">
      <c r="A339" s="51">
        <v>190062</v>
      </c>
      <c r="B339" s="61" t="s">
        <v>1879</v>
      </c>
      <c r="C339" s="34" t="s">
        <v>1760</v>
      </c>
      <c r="D339" s="50" t="s">
        <v>1564</v>
      </c>
      <c r="E339" s="9">
        <v>16500</v>
      </c>
      <c r="F339" s="1"/>
      <c r="G339" s="1"/>
    </row>
    <row r="340" spans="1:7" s="16" customFormat="1" ht="12" customHeight="1">
      <c r="A340" s="51">
        <v>190063</v>
      </c>
      <c r="B340" s="61" t="s">
        <v>1880</v>
      </c>
      <c r="C340" s="34" t="s">
        <v>1759</v>
      </c>
      <c r="D340" s="50" t="s">
        <v>1758</v>
      </c>
      <c r="E340" s="9">
        <v>33000</v>
      </c>
      <c r="F340" s="1"/>
      <c r="G340" s="1"/>
    </row>
    <row r="341" spans="1:7" s="16" customFormat="1" ht="12.75" customHeight="1">
      <c r="A341" s="51">
        <v>190064</v>
      </c>
      <c r="B341" s="61" t="s">
        <v>1881</v>
      </c>
      <c r="C341" s="34" t="s">
        <v>1762</v>
      </c>
      <c r="D341" s="50" t="s">
        <v>1564</v>
      </c>
      <c r="E341" s="9">
        <v>8900</v>
      </c>
      <c r="F341" s="1"/>
      <c r="G341" s="1"/>
    </row>
    <row r="342" spans="1:7" s="16" customFormat="1" ht="11.25" customHeight="1">
      <c r="A342" s="51">
        <v>190065</v>
      </c>
      <c r="B342" s="61" t="s">
        <v>1882</v>
      </c>
      <c r="C342" s="34" t="s">
        <v>1764</v>
      </c>
      <c r="D342" s="50" t="s">
        <v>1763</v>
      </c>
      <c r="E342" s="9">
        <v>45000</v>
      </c>
      <c r="F342" s="1"/>
      <c r="G342" s="1"/>
    </row>
    <row r="343" spans="1:7" s="16" customFormat="1" ht="13.5" customHeight="1">
      <c r="A343" s="51">
        <v>190066</v>
      </c>
      <c r="B343" s="61" t="s">
        <v>1883</v>
      </c>
      <c r="C343" s="34" t="s">
        <v>1765</v>
      </c>
      <c r="D343" s="50" t="s">
        <v>1763</v>
      </c>
      <c r="E343" s="9">
        <v>17000</v>
      </c>
      <c r="F343" s="1"/>
      <c r="G343" s="1"/>
    </row>
    <row r="344" spans="1:7" s="16" customFormat="1" ht="13.5" customHeight="1" thickBot="1">
      <c r="A344" s="55">
        <v>190067</v>
      </c>
      <c r="B344" s="61" t="s">
        <v>1884</v>
      </c>
      <c r="C344" s="58" t="s">
        <v>1766</v>
      </c>
      <c r="D344" s="56" t="s">
        <v>1763</v>
      </c>
      <c r="E344" s="65">
        <v>85000</v>
      </c>
      <c r="F344" s="1"/>
      <c r="G344" s="1"/>
    </row>
    <row r="345" spans="1:7" s="16" customFormat="1" ht="11.25" customHeight="1" thickBot="1">
      <c r="A345" s="287" t="s">
        <v>1767</v>
      </c>
      <c r="B345" s="288"/>
      <c r="C345" s="288"/>
      <c r="D345" s="288"/>
      <c r="E345" s="289"/>
      <c r="F345" s="1"/>
      <c r="G345" s="1"/>
    </row>
    <row r="346" spans="1:7" s="16" customFormat="1" ht="11.25" customHeight="1">
      <c r="A346" s="60">
        <v>190068</v>
      </c>
      <c r="B346" s="61" t="s">
        <v>1885</v>
      </c>
      <c r="C346" s="62" t="s">
        <v>1768</v>
      </c>
      <c r="D346" s="66" t="s">
        <v>461</v>
      </c>
      <c r="E346" s="67">
        <v>4900</v>
      </c>
      <c r="F346" s="1"/>
      <c r="G346" s="1"/>
    </row>
    <row r="347" spans="1:7" s="16" customFormat="1" ht="10.5" customHeight="1">
      <c r="A347" s="51">
        <v>190069</v>
      </c>
      <c r="B347" s="20" t="s">
        <v>1886</v>
      </c>
      <c r="C347" s="34" t="s">
        <v>1769</v>
      </c>
      <c r="D347" s="10" t="s">
        <v>212</v>
      </c>
      <c r="E347" s="31">
        <v>4900</v>
      </c>
      <c r="F347" s="1"/>
      <c r="G347" s="1"/>
    </row>
    <row r="348" spans="1:7" s="16" customFormat="1" ht="12" customHeight="1">
      <c r="A348" s="51">
        <v>190070</v>
      </c>
      <c r="B348" s="20" t="s">
        <v>1887</v>
      </c>
      <c r="C348" s="34" t="s">
        <v>1770</v>
      </c>
      <c r="D348" s="10" t="s">
        <v>212</v>
      </c>
      <c r="E348" s="31">
        <v>4900</v>
      </c>
      <c r="F348" s="1"/>
      <c r="G348" s="1"/>
    </row>
    <row r="349" spans="1:7" s="16" customFormat="1" ht="22.5" customHeight="1">
      <c r="A349" s="68">
        <v>190071</v>
      </c>
      <c r="B349" s="20" t="s">
        <v>1659</v>
      </c>
      <c r="C349" s="34" t="s">
        <v>1771</v>
      </c>
      <c r="D349" s="10" t="s">
        <v>212</v>
      </c>
      <c r="E349" s="10">
        <v>7700</v>
      </c>
      <c r="F349" s="1"/>
      <c r="G349" s="1"/>
    </row>
    <row r="350" spans="1:7" s="16" customFormat="1" ht="22.5" customHeight="1" thickBot="1">
      <c r="A350" s="69">
        <v>190072</v>
      </c>
      <c r="B350" s="70" t="s">
        <v>1890</v>
      </c>
      <c r="C350" s="58" t="s">
        <v>1772</v>
      </c>
      <c r="D350" s="71" t="s">
        <v>461</v>
      </c>
      <c r="E350" s="71">
        <v>16500</v>
      </c>
      <c r="F350" s="1"/>
      <c r="G350" s="1"/>
    </row>
    <row r="351" spans="1:7" s="16" customFormat="1" ht="13.5" thickBot="1">
      <c r="A351" s="278" t="s">
        <v>1773</v>
      </c>
      <c r="B351" s="279"/>
      <c r="C351" s="279"/>
      <c r="D351" s="279"/>
      <c r="E351" s="280"/>
      <c r="F351" s="1"/>
      <c r="G351" s="1"/>
    </row>
    <row r="352" spans="1:7" s="16" customFormat="1" ht="63.75">
      <c r="A352" s="72">
        <v>190073</v>
      </c>
      <c r="B352" s="73" t="s">
        <v>1892</v>
      </c>
      <c r="C352" s="62" t="s">
        <v>1774</v>
      </c>
      <c r="D352" s="66" t="s">
        <v>212</v>
      </c>
      <c r="E352" s="66">
        <v>17500</v>
      </c>
      <c r="F352" s="1"/>
      <c r="G352" s="1"/>
    </row>
    <row r="353" spans="1:7" s="16" customFormat="1" ht="38.25">
      <c r="A353" s="74">
        <v>190074</v>
      </c>
      <c r="B353" s="73" t="s">
        <v>1893</v>
      </c>
      <c r="C353" s="34" t="s">
        <v>1775</v>
      </c>
      <c r="D353" s="10" t="s">
        <v>212</v>
      </c>
      <c r="E353" s="10">
        <v>28500</v>
      </c>
      <c r="F353" s="1"/>
      <c r="G353" s="1"/>
    </row>
    <row r="354" spans="1:7" s="16" customFormat="1" ht="38.25">
      <c r="A354" s="74">
        <v>190075</v>
      </c>
      <c r="B354" s="73" t="s">
        <v>1894</v>
      </c>
      <c r="C354" s="75" t="s">
        <v>1776</v>
      </c>
      <c r="D354" s="10" t="s">
        <v>212</v>
      </c>
      <c r="E354" s="76">
        <v>42600</v>
      </c>
      <c r="F354" s="1"/>
      <c r="G354" s="1"/>
    </row>
    <row r="355" spans="1:7" s="16" customFormat="1" ht="26.25" thickBot="1">
      <c r="A355" s="77">
        <v>190076</v>
      </c>
      <c r="B355" s="73" t="s">
        <v>1895</v>
      </c>
      <c r="C355" s="78" t="s">
        <v>1777</v>
      </c>
      <c r="D355" s="71" t="s">
        <v>212</v>
      </c>
      <c r="E355" s="79">
        <v>58800</v>
      </c>
      <c r="F355" s="1"/>
      <c r="G355" s="1"/>
    </row>
    <row r="356" spans="1:7" s="16" customFormat="1" ht="13.5" thickBot="1">
      <c r="A356" s="281" t="s">
        <v>1778</v>
      </c>
      <c r="B356" s="282"/>
      <c r="C356" s="282"/>
      <c r="D356" s="282"/>
      <c r="E356" s="283"/>
      <c r="F356" s="1"/>
      <c r="G356" s="1"/>
    </row>
    <row r="357" spans="1:7" s="16" customFormat="1" ht="12.75">
      <c r="A357" s="60">
        <v>190077</v>
      </c>
      <c r="B357" s="20" t="s">
        <v>1875</v>
      </c>
      <c r="C357" s="80" t="s">
        <v>1779</v>
      </c>
      <c r="D357" s="66" t="s">
        <v>212</v>
      </c>
      <c r="E357" s="81">
        <v>97000</v>
      </c>
      <c r="F357" s="1"/>
      <c r="G357" s="1"/>
    </row>
    <row r="358" spans="1:7" s="16" customFormat="1" ht="12.75">
      <c r="A358" s="51">
        <v>190078</v>
      </c>
      <c r="B358" s="20" t="s">
        <v>1896</v>
      </c>
      <c r="C358" s="75" t="s">
        <v>1780</v>
      </c>
      <c r="D358" s="10" t="s">
        <v>212</v>
      </c>
      <c r="E358" s="76">
        <v>97000</v>
      </c>
      <c r="F358" s="1"/>
      <c r="G358" s="1"/>
    </row>
    <row r="359" spans="1:7" s="16" customFormat="1" ht="25.5">
      <c r="A359" s="51">
        <v>190079</v>
      </c>
      <c r="B359" s="82" t="s">
        <v>1897</v>
      </c>
      <c r="C359" s="75" t="s">
        <v>1781</v>
      </c>
      <c r="D359" s="10" t="s">
        <v>212</v>
      </c>
      <c r="E359" s="76">
        <v>152300</v>
      </c>
      <c r="F359" s="1"/>
      <c r="G359" s="1"/>
    </row>
    <row r="360" spans="1:7" s="16" customFormat="1" ht="25.5">
      <c r="A360" s="51">
        <v>190080</v>
      </c>
      <c r="B360" s="82" t="s">
        <v>1898</v>
      </c>
      <c r="C360" s="75" t="s">
        <v>1782</v>
      </c>
      <c r="D360" s="10" t="s">
        <v>212</v>
      </c>
      <c r="E360" s="76">
        <v>174300</v>
      </c>
      <c r="F360" s="1"/>
      <c r="G360" s="1"/>
    </row>
    <row r="361" spans="1:7" s="16" customFormat="1" ht="25.5">
      <c r="A361" s="51">
        <v>190081</v>
      </c>
      <c r="B361" s="82" t="s">
        <v>1899</v>
      </c>
      <c r="C361" s="75" t="s">
        <v>1783</v>
      </c>
      <c r="D361" s="10" t="s">
        <v>212</v>
      </c>
      <c r="E361" s="76">
        <v>174300</v>
      </c>
      <c r="F361" s="1"/>
      <c r="G361" s="1"/>
    </row>
    <row r="362" spans="1:7" s="16" customFormat="1" ht="25.5">
      <c r="A362" s="51">
        <v>190082</v>
      </c>
      <c r="B362" s="20" t="s">
        <v>1900</v>
      </c>
      <c r="C362" s="75" t="s">
        <v>1784</v>
      </c>
      <c r="D362" s="10" t="s">
        <v>212</v>
      </c>
      <c r="E362" s="76">
        <v>106000</v>
      </c>
      <c r="F362" s="1"/>
      <c r="G362" s="1"/>
    </row>
    <row r="363" spans="1:7" s="16" customFormat="1" ht="25.5">
      <c r="A363" s="51">
        <v>190083</v>
      </c>
      <c r="B363" s="20" t="s">
        <v>1901</v>
      </c>
      <c r="C363" s="75" t="s">
        <v>1785</v>
      </c>
      <c r="D363" s="10" t="s">
        <v>212</v>
      </c>
      <c r="E363" s="76">
        <v>152300</v>
      </c>
      <c r="F363" s="1"/>
      <c r="G363" s="1"/>
    </row>
    <row r="364" spans="1:7" s="16" customFormat="1" ht="25.5">
      <c r="A364" s="51">
        <v>190084</v>
      </c>
      <c r="B364" s="20" t="s">
        <v>1902</v>
      </c>
      <c r="C364" s="83" t="s">
        <v>1786</v>
      </c>
      <c r="D364" s="10" t="s">
        <v>212</v>
      </c>
      <c r="E364" s="76">
        <v>152300</v>
      </c>
      <c r="F364" s="1"/>
      <c r="G364" s="1"/>
    </row>
    <row r="365" spans="1:7" s="16" customFormat="1" ht="25.5">
      <c r="A365" s="51">
        <v>190085</v>
      </c>
      <c r="B365" s="20" t="s">
        <v>1903</v>
      </c>
      <c r="C365" s="83" t="s">
        <v>1787</v>
      </c>
      <c r="D365" s="10" t="s">
        <v>212</v>
      </c>
      <c r="E365" s="76">
        <v>177760</v>
      </c>
      <c r="F365" s="1"/>
      <c r="G365" s="1"/>
    </row>
    <row r="366" spans="1:7" s="16" customFormat="1" ht="25.5">
      <c r="A366" s="51">
        <v>190086</v>
      </c>
      <c r="B366" s="20" t="s">
        <v>1904</v>
      </c>
      <c r="C366" s="83" t="s">
        <v>1788</v>
      </c>
      <c r="D366" s="10" t="s">
        <v>212</v>
      </c>
      <c r="E366" s="76">
        <v>170000</v>
      </c>
      <c r="F366" s="1"/>
      <c r="G366" s="1"/>
    </row>
    <row r="367" spans="1:7" s="16" customFormat="1" ht="25.5">
      <c r="A367" s="51">
        <v>190087</v>
      </c>
      <c r="B367" s="20" t="s">
        <v>1905</v>
      </c>
      <c r="C367" s="83" t="s">
        <v>1789</v>
      </c>
      <c r="D367" s="10" t="s">
        <v>212</v>
      </c>
      <c r="E367" s="76">
        <v>170000</v>
      </c>
      <c r="F367" s="1"/>
      <c r="G367" s="1"/>
    </row>
    <row r="368" spans="1:7" s="16" customFormat="1" ht="25.5">
      <c r="A368" s="51">
        <v>190088</v>
      </c>
      <c r="B368" s="20" t="s">
        <v>1906</v>
      </c>
      <c r="C368" s="83" t="s">
        <v>1942</v>
      </c>
      <c r="D368" s="10" t="s">
        <v>212</v>
      </c>
      <c r="E368" s="10">
        <v>210800</v>
      </c>
      <c r="F368" s="1"/>
      <c r="G368" s="1"/>
    </row>
    <row r="369" spans="1:7" s="16" customFormat="1" ht="12.75">
      <c r="A369" s="51">
        <v>190089</v>
      </c>
      <c r="B369" s="20" t="s">
        <v>1932</v>
      </c>
      <c r="C369" s="83" t="s">
        <v>1790</v>
      </c>
      <c r="D369" s="10" t="s">
        <v>212</v>
      </c>
      <c r="E369" s="10">
        <v>97300</v>
      </c>
      <c r="F369" s="1"/>
      <c r="G369" s="1"/>
    </row>
    <row r="370" spans="1:7" s="16" customFormat="1" ht="12.75">
      <c r="A370" s="51">
        <v>190090</v>
      </c>
      <c r="B370" s="20" t="s">
        <v>1933</v>
      </c>
      <c r="C370" s="83" t="s">
        <v>1791</v>
      </c>
      <c r="D370" s="10" t="s">
        <v>212</v>
      </c>
      <c r="E370" s="10">
        <v>152300</v>
      </c>
      <c r="F370" s="1"/>
      <c r="G370" s="1"/>
    </row>
    <row r="371" spans="1:7" s="16" customFormat="1" ht="12.75">
      <c r="A371" s="51">
        <v>190091</v>
      </c>
      <c r="B371" s="20" t="s">
        <v>1912</v>
      </c>
      <c r="C371" s="83" t="s">
        <v>1792</v>
      </c>
      <c r="D371" s="10" t="s">
        <v>212</v>
      </c>
      <c r="E371" s="10">
        <v>119300</v>
      </c>
      <c r="F371" s="1"/>
      <c r="G371" s="1"/>
    </row>
    <row r="372" spans="1:7" s="16" customFormat="1" ht="12.75" customHeight="1">
      <c r="A372" s="51">
        <v>190092</v>
      </c>
      <c r="B372" s="20" t="s">
        <v>1874</v>
      </c>
      <c r="C372" s="83" t="s">
        <v>1793</v>
      </c>
      <c r="D372" s="10" t="s">
        <v>212</v>
      </c>
      <c r="E372" s="76">
        <v>97300</v>
      </c>
      <c r="F372" s="1"/>
      <c r="G372" s="1"/>
    </row>
    <row r="373" spans="1:7" s="16" customFormat="1" ht="12" customHeight="1">
      <c r="A373" s="51">
        <v>190093</v>
      </c>
      <c r="B373" s="84" t="s">
        <v>1875</v>
      </c>
      <c r="C373" s="83" t="s">
        <v>1794</v>
      </c>
      <c r="D373" s="10" t="s">
        <v>212</v>
      </c>
      <c r="E373" s="76">
        <v>152300</v>
      </c>
      <c r="F373" s="1"/>
      <c r="G373" s="1"/>
    </row>
    <row r="374" spans="1:7" s="16" customFormat="1" ht="25.5">
      <c r="A374" s="68">
        <v>190094</v>
      </c>
      <c r="B374" s="20" t="s">
        <v>1873</v>
      </c>
      <c r="C374" s="83" t="s">
        <v>1795</v>
      </c>
      <c r="D374" s="10" t="s">
        <v>212</v>
      </c>
      <c r="E374" s="76">
        <v>119300</v>
      </c>
      <c r="F374" s="1"/>
      <c r="G374" s="1"/>
    </row>
    <row r="375" spans="1:7" s="16" customFormat="1" ht="12.75">
      <c r="A375" s="68">
        <v>190095</v>
      </c>
      <c r="B375" s="20" t="s">
        <v>1876</v>
      </c>
      <c r="C375" s="83" t="s">
        <v>1796</v>
      </c>
      <c r="D375" s="10" t="s">
        <v>212</v>
      </c>
      <c r="E375" s="76">
        <v>152300</v>
      </c>
      <c r="F375" s="1"/>
      <c r="G375" s="1"/>
    </row>
    <row r="376" spans="1:7" s="16" customFormat="1" ht="12.75">
      <c r="A376" s="68">
        <v>190096</v>
      </c>
      <c r="B376" s="20" t="s">
        <v>1877</v>
      </c>
      <c r="C376" s="83" t="s">
        <v>1797</v>
      </c>
      <c r="D376" s="10" t="s">
        <v>212</v>
      </c>
      <c r="E376" s="76">
        <v>97300</v>
      </c>
      <c r="F376" s="1"/>
      <c r="G376" s="1"/>
    </row>
    <row r="377" spans="1:7" s="16" customFormat="1" ht="13.5" thickBot="1">
      <c r="A377" s="69">
        <v>190097</v>
      </c>
      <c r="B377" s="84" t="s">
        <v>1921</v>
      </c>
      <c r="C377" s="85" t="s">
        <v>1798</v>
      </c>
      <c r="D377" s="71" t="s">
        <v>212</v>
      </c>
      <c r="E377" s="79">
        <v>97300</v>
      </c>
      <c r="F377" s="1"/>
      <c r="G377" s="1"/>
    </row>
    <row r="378" spans="1:7" s="16" customFormat="1" ht="13.5" thickBot="1">
      <c r="A378" s="281" t="s">
        <v>1799</v>
      </c>
      <c r="B378" s="282"/>
      <c r="C378" s="282"/>
      <c r="D378" s="282"/>
      <c r="E378" s="283"/>
      <c r="F378" s="1"/>
      <c r="G378" s="1"/>
    </row>
    <row r="379" spans="1:7" s="16" customFormat="1" ht="12.75">
      <c r="A379" s="72">
        <v>190098</v>
      </c>
      <c r="B379" s="66" t="s">
        <v>1918</v>
      </c>
      <c r="C379" s="86" t="s">
        <v>1800</v>
      </c>
      <c r="D379" s="66" t="s">
        <v>212</v>
      </c>
      <c r="E379" s="81">
        <v>97300</v>
      </c>
      <c r="F379" s="1"/>
      <c r="G379" s="1"/>
    </row>
    <row r="380" spans="1:7" s="16" customFormat="1" ht="12.75">
      <c r="A380" s="74">
        <v>190099</v>
      </c>
      <c r="B380" s="10" t="s">
        <v>1920</v>
      </c>
      <c r="C380" s="83" t="s">
        <v>1801</v>
      </c>
      <c r="D380" s="10" t="s">
        <v>212</v>
      </c>
      <c r="E380" s="76">
        <v>166800</v>
      </c>
      <c r="F380" s="1"/>
      <c r="G380" s="1"/>
    </row>
    <row r="381" spans="1:7" s="16" customFormat="1" ht="12.75">
      <c r="A381" s="74">
        <v>190100</v>
      </c>
      <c r="B381" s="10" t="s">
        <v>1919</v>
      </c>
      <c r="C381" s="83" t="s">
        <v>1870</v>
      </c>
      <c r="D381" s="10" t="s">
        <v>212</v>
      </c>
      <c r="E381" s="76">
        <v>152300</v>
      </c>
      <c r="F381" s="1"/>
      <c r="G381" s="1"/>
    </row>
    <row r="382" spans="1:7" s="16" customFormat="1" ht="12.75">
      <c r="A382" s="74">
        <v>190101</v>
      </c>
      <c r="B382" s="10" t="s">
        <v>1917</v>
      </c>
      <c r="C382" s="83" t="s">
        <v>1802</v>
      </c>
      <c r="D382" s="10" t="s">
        <v>212</v>
      </c>
      <c r="E382" s="76">
        <v>119300</v>
      </c>
      <c r="F382" s="1"/>
      <c r="G382" s="1"/>
    </row>
    <row r="383" spans="1:7" s="16" customFormat="1" ht="12.75">
      <c r="A383" s="74">
        <v>190102</v>
      </c>
      <c r="B383" s="66" t="s">
        <v>1922</v>
      </c>
      <c r="C383" s="83" t="s">
        <v>1803</v>
      </c>
      <c r="D383" s="10" t="s">
        <v>212</v>
      </c>
      <c r="E383" s="76">
        <v>97300</v>
      </c>
      <c r="F383" s="1"/>
      <c r="G383" s="1"/>
    </row>
    <row r="384" spans="1:7" s="16" customFormat="1" ht="25.5">
      <c r="A384" s="74">
        <v>190103</v>
      </c>
      <c r="B384" s="10" t="s">
        <v>1923</v>
      </c>
      <c r="C384" s="83" t="s">
        <v>1804</v>
      </c>
      <c r="D384" s="10" t="s">
        <v>212</v>
      </c>
      <c r="E384" s="76">
        <v>170200</v>
      </c>
      <c r="F384" s="1"/>
      <c r="G384" s="1"/>
    </row>
    <row r="385" spans="1:7" s="16" customFormat="1" ht="12.75">
      <c r="A385" s="74">
        <v>190104</v>
      </c>
      <c r="B385" s="10" t="s">
        <v>1913</v>
      </c>
      <c r="C385" s="83" t="s">
        <v>1805</v>
      </c>
      <c r="D385" s="10" t="s">
        <v>212</v>
      </c>
      <c r="E385" s="76">
        <v>97300</v>
      </c>
      <c r="F385" s="1"/>
      <c r="G385" s="1"/>
    </row>
    <row r="386" spans="1:7" s="16" customFormat="1" ht="13.5" thickBot="1">
      <c r="A386" s="77">
        <v>190105</v>
      </c>
      <c r="B386" s="71" t="s">
        <v>1873</v>
      </c>
      <c r="C386" s="85" t="s">
        <v>1806</v>
      </c>
      <c r="D386" s="71" t="s">
        <v>212</v>
      </c>
      <c r="E386" s="79">
        <v>97300</v>
      </c>
      <c r="F386" s="1"/>
      <c r="G386" s="1"/>
    </row>
    <row r="387" spans="1:7" s="16" customFormat="1" ht="13.5" thickBot="1">
      <c r="A387" s="281" t="s">
        <v>1807</v>
      </c>
      <c r="B387" s="282"/>
      <c r="C387" s="282"/>
      <c r="D387" s="282"/>
      <c r="E387" s="283"/>
      <c r="F387" s="1"/>
      <c r="G387" s="1"/>
    </row>
    <row r="388" spans="1:7" s="16" customFormat="1" ht="12" customHeight="1">
      <c r="A388" s="72">
        <v>190106</v>
      </c>
      <c r="B388" s="10" t="s">
        <v>1914</v>
      </c>
      <c r="C388" s="86" t="s">
        <v>1792</v>
      </c>
      <c r="D388" s="66" t="s">
        <v>212</v>
      </c>
      <c r="E388" s="79">
        <v>97300</v>
      </c>
      <c r="F388" s="1"/>
      <c r="G388" s="1"/>
    </row>
    <row r="389" spans="1:7" s="16" customFormat="1" ht="12" customHeight="1">
      <c r="A389" s="74">
        <v>190107</v>
      </c>
      <c r="B389" s="71" t="s">
        <v>1876</v>
      </c>
      <c r="C389" s="83" t="s">
        <v>1808</v>
      </c>
      <c r="D389" s="10" t="s">
        <v>212</v>
      </c>
      <c r="E389" s="79">
        <v>97300</v>
      </c>
      <c r="F389" s="1"/>
      <c r="G389" s="1"/>
    </row>
    <row r="390" spans="1:7" s="16" customFormat="1" ht="25.5">
      <c r="A390" s="74">
        <v>190108</v>
      </c>
      <c r="B390" s="10" t="s">
        <v>1924</v>
      </c>
      <c r="C390" s="83" t="s">
        <v>1795</v>
      </c>
      <c r="D390" s="10" t="s">
        <v>212</v>
      </c>
      <c r="E390" s="79">
        <v>97300</v>
      </c>
      <c r="F390" s="1"/>
      <c r="G390" s="1"/>
    </row>
    <row r="391" spans="1:7" s="16" customFormat="1" ht="12.75">
      <c r="A391" s="10">
        <v>190109</v>
      </c>
      <c r="B391" s="71" t="s">
        <v>1877</v>
      </c>
      <c r="C391" s="83" t="s">
        <v>1796</v>
      </c>
      <c r="D391" s="10" t="s">
        <v>212</v>
      </c>
      <c r="E391" s="76">
        <v>152300</v>
      </c>
      <c r="F391" s="1"/>
      <c r="G391" s="1"/>
    </row>
    <row r="392" spans="1:7" s="16" customFormat="1" ht="12.75">
      <c r="A392" s="10">
        <v>190110</v>
      </c>
      <c r="B392" s="10" t="s">
        <v>1891</v>
      </c>
      <c r="C392" s="83" t="s">
        <v>1810</v>
      </c>
      <c r="D392" s="10" t="s">
        <v>212</v>
      </c>
      <c r="E392" s="79">
        <v>97300</v>
      </c>
      <c r="F392" s="1"/>
      <c r="G392" s="1"/>
    </row>
    <row r="393" spans="1:7" s="16" customFormat="1" ht="12.75">
      <c r="A393" s="10">
        <v>190111</v>
      </c>
      <c r="B393" s="71" t="s">
        <v>1921</v>
      </c>
      <c r="C393" s="83" t="s">
        <v>1809</v>
      </c>
      <c r="D393" s="10" t="s">
        <v>212</v>
      </c>
      <c r="E393" s="76">
        <v>152300</v>
      </c>
      <c r="F393" s="1"/>
      <c r="G393" s="1"/>
    </row>
    <row r="394" spans="1:7" s="16" customFormat="1" ht="13.5" thickBot="1">
      <c r="A394" s="71">
        <v>190112</v>
      </c>
      <c r="B394" s="71" t="s">
        <v>1871</v>
      </c>
      <c r="C394" s="85" t="s">
        <v>1811</v>
      </c>
      <c r="D394" s="71" t="s">
        <v>212</v>
      </c>
      <c r="E394" s="76">
        <v>152300</v>
      </c>
      <c r="F394" s="1"/>
      <c r="G394" s="1"/>
    </row>
    <row r="395" spans="1:7" s="16" customFormat="1" ht="13.5" thickBot="1">
      <c r="A395" s="278" t="s">
        <v>1812</v>
      </c>
      <c r="B395" s="279"/>
      <c r="C395" s="279"/>
      <c r="D395" s="279"/>
      <c r="E395" s="280"/>
      <c r="F395" s="1"/>
      <c r="G395" s="1"/>
    </row>
    <row r="396" spans="1:7" s="16" customFormat="1" ht="12.75">
      <c r="A396" s="84">
        <v>190113</v>
      </c>
      <c r="B396" s="20" t="s">
        <v>1915</v>
      </c>
      <c r="C396" s="86" t="s">
        <v>1792</v>
      </c>
      <c r="D396" s="66" t="s">
        <v>212</v>
      </c>
      <c r="E396" s="79">
        <v>97300</v>
      </c>
      <c r="F396" s="1"/>
      <c r="G396" s="1"/>
    </row>
    <row r="397" spans="1:7" s="16" customFormat="1" ht="12.75">
      <c r="A397" s="84">
        <v>190114</v>
      </c>
      <c r="B397" s="84" t="s">
        <v>1877</v>
      </c>
      <c r="C397" s="83" t="s">
        <v>1808</v>
      </c>
      <c r="D397" s="10" t="s">
        <v>212</v>
      </c>
      <c r="E397" s="79">
        <v>97300</v>
      </c>
      <c r="F397" s="1"/>
      <c r="G397" s="1"/>
    </row>
    <row r="398" spans="1:7" s="16" customFormat="1" ht="12.75">
      <c r="A398" s="84">
        <v>190115</v>
      </c>
      <c r="B398" s="84" t="s">
        <v>1921</v>
      </c>
      <c r="C398" s="83" t="s">
        <v>1796</v>
      </c>
      <c r="D398" s="10" t="s">
        <v>212</v>
      </c>
      <c r="E398" s="76">
        <v>152300</v>
      </c>
      <c r="F398" s="1"/>
      <c r="G398" s="1"/>
    </row>
    <row r="399" spans="1:7" s="16" customFormat="1" ht="12.75">
      <c r="A399" s="84">
        <v>190116</v>
      </c>
      <c r="B399" s="20" t="s">
        <v>1939</v>
      </c>
      <c r="C399" s="83" t="s">
        <v>1810</v>
      </c>
      <c r="D399" s="10" t="s">
        <v>212</v>
      </c>
      <c r="E399" s="79">
        <v>97300</v>
      </c>
      <c r="F399" s="1"/>
      <c r="G399" s="1"/>
    </row>
    <row r="400" spans="1:7" s="16" customFormat="1" ht="12.75">
      <c r="A400" s="84">
        <v>190117</v>
      </c>
      <c r="B400" s="84" t="s">
        <v>1926</v>
      </c>
      <c r="C400" s="83" t="s">
        <v>1813</v>
      </c>
      <c r="D400" s="10" t="s">
        <v>212</v>
      </c>
      <c r="E400" s="79">
        <v>97300</v>
      </c>
      <c r="F400" s="1"/>
      <c r="G400" s="1"/>
    </row>
    <row r="401" spans="1:7" s="16" customFormat="1" ht="51">
      <c r="A401" s="84">
        <v>190118</v>
      </c>
      <c r="B401" s="73" t="s">
        <v>1937</v>
      </c>
      <c r="C401" s="83" t="s">
        <v>1814</v>
      </c>
      <c r="D401" s="10" t="s">
        <v>212</v>
      </c>
      <c r="E401" s="76">
        <v>60200</v>
      </c>
      <c r="F401" s="1"/>
      <c r="G401" s="1"/>
    </row>
    <row r="402" spans="1:7" s="16" customFormat="1" ht="39" thickBot="1">
      <c r="A402" s="84">
        <v>190119</v>
      </c>
      <c r="B402" s="73" t="s">
        <v>1938</v>
      </c>
      <c r="C402" s="85" t="s">
        <v>1815</v>
      </c>
      <c r="D402" s="71" t="s">
        <v>212</v>
      </c>
      <c r="E402" s="79">
        <v>80800</v>
      </c>
      <c r="F402" s="1"/>
      <c r="G402" s="1"/>
    </row>
    <row r="403" spans="1:7" s="16" customFormat="1" ht="13.5" thickBot="1">
      <c r="A403" s="278" t="s">
        <v>1816</v>
      </c>
      <c r="B403" s="279"/>
      <c r="C403" s="279"/>
      <c r="D403" s="279"/>
      <c r="E403" s="280"/>
      <c r="F403" s="1"/>
      <c r="G403" s="1"/>
    </row>
    <row r="404" spans="1:7" s="16" customFormat="1" ht="12.75">
      <c r="A404" s="61">
        <v>190120</v>
      </c>
      <c r="B404" s="61" t="s">
        <v>1907</v>
      </c>
      <c r="C404" s="61" t="s">
        <v>1817</v>
      </c>
      <c r="D404" s="61" t="s">
        <v>1564</v>
      </c>
      <c r="E404" s="66">
        <v>17000</v>
      </c>
      <c r="F404" s="1"/>
      <c r="G404" s="1"/>
    </row>
    <row r="405" spans="1:7" s="16" customFormat="1" ht="25.5">
      <c r="A405" s="20">
        <v>190121</v>
      </c>
      <c r="B405" s="61" t="s">
        <v>1908</v>
      </c>
      <c r="C405" s="87" t="s">
        <v>1818</v>
      </c>
      <c r="D405" s="10" t="s">
        <v>1220</v>
      </c>
      <c r="E405" s="10">
        <v>61600</v>
      </c>
      <c r="F405" s="1"/>
      <c r="G405" s="1"/>
    </row>
    <row r="406" spans="1:7" s="16" customFormat="1" ht="26.25" thickBot="1">
      <c r="A406" s="84">
        <v>190122</v>
      </c>
      <c r="B406" s="61" t="s">
        <v>1909</v>
      </c>
      <c r="C406" s="88" t="s">
        <v>1819</v>
      </c>
      <c r="D406" s="71" t="s">
        <v>1220</v>
      </c>
      <c r="E406" s="71">
        <v>73700</v>
      </c>
      <c r="F406" s="1"/>
      <c r="G406" s="1"/>
    </row>
    <row r="407" spans="1:7" s="16" customFormat="1" ht="13.5" thickBot="1">
      <c r="A407" s="281" t="s">
        <v>1820</v>
      </c>
      <c r="B407" s="282"/>
      <c r="C407" s="282"/>
      <c r="D407" s="282"/>
      <c r="E407" s="283"/>
      <c r="F407" s="1"/>
      <c r="G407" s="1"/>
    </row>
    <row r="408" spans="1:7" s="16" customFormat="1" ht="12.75">
      <c r="A408" s="84">
        <v>190123</v>
      </c>
      <c r="B408" s="20" t="s">
        <v>1910</v>
      </c>
      <c r="C408" s="89" t="s">
        <v>1821</v>
      </c>
      <c r="D408" s="61" t="s">
        <v>212</v>
      </c>
      <c r="E408" s="61">
        <v>10500</v>
      </c>
      <c r="F408" s="1"/>
      <c r="G408" s="1"/>
    </row>
    <row r="409" spans="1:7" s="16" customFormat="1" ht="12.75">
      <c r="A409" s="84">
        <v>190124</v>
      </c>
      <c r="B409" s="20" t="s">
        <v>1851</v>
      </c>
      <c r="C409" s="90" t="s">
        <v>1822</v>
      </c>
      <c r="D409" s="20" t="s">
        <v>212</v>
      </c>
      <c r="E409" s="20">
        <v>16500</v>
      </c>
      <c r="F409" s="1"/>
      <c r="G409" s="1"/>
    </row>
    <row r="410" spans="1:7" s="16" customFormat="1" ht="25.5">
      <c r="A410" s="84">
        <v>190125</v>
      </c>
      <c r="B410" s="20" t="s">
        <v>1852</v>
      </c>
      <c r="C410" s="90" t="s">
        <v>1823</v>
      </c>
      <c r="D410" s="20" t="s">
        <v>212</v>
      </c>
      <c r="E410" s="20">
        <v>16500</v>
      </c>
      <c r="F410" s="1"/>
      <c r="G410" s="1"/>
    </row>
    <row r="411" spans="1:7" s="16" customFormat="1" ht="25.5">
      <c r="A411" s="84">
        <v>190126</v>
      </c>
      <c r="B411" s="20" t="s">
        <v>1853</v>
      </c>
      <c r="C411" s="90" t="s">
        <v>1824</v>
      </c>
      <c r="D411" s="20" t="s">
        <v>212</v>
      </c>
      <c r="E411" s="20">
        <v>27500</v>
      </c>
      <c r="F411" s="1"/>
      <c r="G411" s="1"/>
    </row>
    <row r="412" spans="1:7" s="16" customFormat="1" ht="25.5">
      <c r="A412" s="84">
        <v>190127</v>
      </c>
      <c r="B412" s="20" t="s">
        <v>1854</v>
      </c>
      <c r="C412" s="87" t="s">
        <v>1829</v>
      </c>
      <c r="D412" s="20" t="s">
        <v>212</v>
      </c>
      <c r="E412" s="20">
        <v>16500</v>
      </c>
      <c r="F412" s="1"/>
      <c r="G412" s="1"/>
    </row>
    <row r="413" spans="1:7" s="16" customFormat="1" ht="25.5">
      <c r="A413" s="84">
        <v>190128</v>
      </c>
      <c r="B413" s="20" t="s">
        <v>1855</v>
      </c>
      <c r="C413" s="87" t="s">
        <v>1830</v>
      </c>
      <c r="D413" s="20" t="s">
        <v>212</v>
      </c>
      <c r="E413" s="20">
        <v>27500</v>
      </c>
      <c r="F413" s="1"/>
      <c r="G413" s="1"/>
    </row>
    <row r="414" spans="1:7" s="16" customFormat="1" ht="25.5">
      <c r="A414" s="84">
        <v>190129</v>
      </c>
      <c r="B414" s="20" t="s">
        <v>1856</v>
      </c>
      <c r="C414" s="87" t="s">
        <v>1831</v>
      </c>
      <c r="D414" s="20" t="s">
        <v>212</v>
      </c>
      <c r="E414" s="20">
        <v>16500</v>
      </c>
      <c r="F414" s="1"/>
      <c r="G414" s="1"/>
    </row>
    <row r="415" spans="1:7" s="16" customFormat="1" ht="12.75">
      <c r="A415" s="84">
        <v>190130</v>
      </c>
      <c r="B415" s="20" t="s">
        <v>1857</v>
      </c>
      <c r="C415" s="87" t="s">
        <v>1832</v>
      </c>
      <c r="D415" s="20" t="s">
        <v>212</v>
      </c>
      <c r="E415" s="20">
        <v>16500</v>
      </c>
      <c r="F415" s="1"/>
      <c r="G415" s="1"/>
    </row>
    <row r="416" spans="1:7" s="16" customFormat="1" ht="25.5">
      <c r="A416" s="84">
        <v>190131</v>
      </c>
      <c r="B416" s="20" t="s">
        <v>1858</v>
      </c>
      <c r="C416" s="87" t="s">
        <v>1833</v>
      </c>
      <c r="D416" s="20" t="s">
        <v>212</v>
      </c>
      <c r="E416" s="20">
        <v>49500</v>
      </c>
      <c r="F416" s="1"/>
      <c r="G416" s="1"/>
    </row>
    <row r="417" spans="1:7" s="16" customFormat="1" ht="12.75">
      <c r="A417" s="84">
        <v>190132</v>
      </c>
      <c r="B417" s="20" t="s">
        <v>1859</v>
      </c>
      <c r="C417" s="87" t="s">
        <v>1834</v>
      </c>
      <c r="D417" s="20" t="s">
        <v>212</v>
      </c>
      <c r="E417" s="20">
        <v>27500</v>
      </c>
      <c r="F417" s="1"/>
      <c r="G417" s="1"/>
    </row>
    <row r="418" spans="1:7" s="16" customFormat="1" ht="12.75">
      <c r="A418" s="84">
        <v>190133</v>
      </c>
      <c r="B418" s="20" t="s">
        <v>1860</v>
      </c>
      <c r="C418" s="87" t="s">
        <v>1835</v>
      </c>
      <c r="D418" s="20" t="s">
        <v>212</v>
      </c>
      <c r="E418" s="20">
        <v>16500</v>
      </c>
      <c r="F418" s="1"/>
      <c r="G418" s="1"/>
    </row>
    <row r="419" spans="1:7" s="16" customFormat="1" ht="12.75">
      <c r="A419" s="84">
        <v>190134</v>
      </c>
      <c r="B419" s="20" t="s">
        <v>1931</v>
      </c>
      <c r="C419" s="20" t="s">
        <v>1836</v>
      </c>
      <c r="D419" s="20" t="s">
        <v>212</v>
      </c>
      <c r="E419" s="20">
        <v>16500</v>
      </c>
      <c r="F419" s="1"/>
      <c r="G419" s="1"/>
    </row>
    <row r="420" spans="1:7" s="16" customFormat="1" ht="25.5">
      <c r="A420" s="84">
        <v>190135</v>
      </c>
      <c r="B420" s="20" t="s">
        <v>1936</v>
      </c>
      <c r="C420" s="87" t="s">
        <v>1837</v>
      </c>
      <c r="D420" s="20" t="s">
        <v>212</v>
      </c>
      <c r="E420" s="20">
        <v>16500</v>
      </c>
      <c r="F420" s="1"/>
      <c r="G420" s="1"/>
    </row>
    <row r="421" spans="1:7" s="16" customFormat="1" ht="12.75">
      <c r="A421" s="84">
        <v>190136</v>
      </c>
      <c r="B421" s="20" t="s">
        <v>1934</v>
      </c>
      <c r="C421" s="21" t="s">
        <v>1838</v>
      </c>
      <c r="D421" s="20" t="s">
        <v>212</v>
      </c>
      <c r="E421" s="20">
        <v>16500</v>
      </c>
      <c r="F421" s="1"/>
      <c r="G421" s="1"/>
    </row>
    <row r="422" spans="1:7" s="16" customFormat="1" ht="13.5" thickBot="1">
      <c r="A422" s="84">
        <v>190137</v>
      </c>
      <c r="B422" s="84" t="s">
        <v>1935</v>
      </c>
      <c r="C422" s="91" t="s">
        <v>1839</v>
      </c>
      <c r="D422" s="84" t="s">
        <v>212</v>
      </c>
      <c r="E422" s="84">
        <v>13200</v>
      </c>
      <c r="F422" s="1"/>
      <c r="G422" s="1"/>
    </row>
    <row r="423" spans="1:7" s="16" customFormat="1" ht="13.5" thickBot="1">
      <c r="A423" s="278" t="s">
        <v>1840</v>
      </c>
      <c r="B423" s="279"/>
      <c r="C423" s="279"/>
      <c r="D423" s="279"/>
      <c r="E423" s="280"/>
      <c r="F423" s="1"/>
      <c r="G423" s="1"/>
    </row>
    <row r="424" spans="1:7" s="16" customFormat="1" ht="25.5">
      <c r="A424" s="84">
        <v>190138</v>
      </c>
      <c r="B424" s="20" t="s">
        <v>1916</v>
      </c>
      <c r="C424" s="92" t="s">
        <v>1841</v>
      </c>
      <c r="D424" s="61" t="s">
        <v>212</v>
      </c>
      <c r="E424" s="61">
        <v>16500</v>
      </c>
      <c r="F424" s="1"/>
      <c r="G424" s="1"/>
    </row>
    <row r="425" spans="1:7" s="16" customFormat="1" ht="25.5">
      <c r="A425" s="20">
        <v>190139</v>
      </c>
      <c r="B425" s="20" t="s">
        <v>1928</v>
      </c>
      <c r="C425" s="87" t="s">
        <v>1842</v>
      </c>
      <c r="D425" s="20" t="s">
        <v>212</v>
      </c>
      <c r="E425" s="61">
        <v>16500</v>
      </c>
      <c r="F425" s="1"/>
      <c r="G425" s="1"/>
    </row>
    <row r="426" spans="1:7" s="16" customFormat="1" ht="25.5">
      <c r="A426" s="20">
        <v>190140</v>
      </c>
      <c r="B426" s="20" t="s">
        <v>1927</v>
      </c>
      <c r="C426" s="87" t="s">
        <v>1843</v>
      </c>
      <c r="D426" s="20" t="s">
        <v>212</v>
      </c>
      <c r="E426" s="61">
        <v>16500</v>
      </c>
      <c r="F426" s="1"/>
      <c r="G426" s="1"/>
    </row>
    <row r="427" spans="1:7" s="16" customFormat="1" ht="12.75">
      <c r="A427" s="20">
        <v>190141</v>
      </c>
      <c r="B427" s="20" t="s">
        <v>1267</v>
      </c>
      <c r="C427" s="87" t="s">
        <v>1844</v>
      </c>
      <c r="D427" s="20" t="s">
        <v>212</v>
      </c>
      <c r="E427" s="20">
        <v>21200</v>
      </c>
      <c r="F427" s="1"/>
      <c r="G427" s="1"/>
    </row>
    <row r="428" spans="1:7" s="16" customFormat="1" ht="12.75">
      <c r="A428" s="20">
        <v>190142</v>
      </c>
      <c r="B428" s="20" t="s">
        <v>1941</v>
      </c>
      <c r="C428" s="87" t="s">
        <v>1850</v>
      </c>
      <c r="D428" s="20" t="s">
        <v>212</v>
      </c>
      <c r="E428" s="20">
        <v>10100</v>
      </c>
      <c r="F428" s="1"/>
      <c r="G428" s="1"/>
    </row>
    <row r="429" spans="1:7" s="16" customFormat="1" ht="12.75">
      <c r="A429" s="20">
        <v>190143</v>
      </c>
      <c r="B429" s="20" t="s">
        <v>1281</v>
      </c>
      <c r="C429" s="87" t="s">
        <v>1845</v>
      </c>
      <c r="D429" s="20" t="s">
        <v>212</v>
      </c>
      <c r="E429" s="61">
        <v>16500</v>
      </c>
      <c r="F429" s="1"/>
      <c r="G429" s="1"/>
    </row>
    <row r="430" spans="1:7" s="16" customFormat="1" ht="25.5">
      <c r="A430" s="20">
        <v>190144</v>
      </c>
      <c r="B430" s="20" t="s">
        <v>1940</v>
      </c>
      <c r="C430" s="87" t="s">
        <v>1846</v>
      </c>
      <c r="D430" s="20" t="s">
        <v>212</v>
      </c>
      <c r="E430" s="20">
        <v>21100</v>
      </c>
      <c r="F430" s="1"/>
      <c r="G430" s="1"/>
    </row>
    <row r="431" spans="1:7" s="16" customFormat="1" ht="12.75">
      <c r="A431" s="20">
        <v>190145</v>
      </c>
      <c r="B431" s="84" t="s">
        <v>1926</v>
      </c>
      <c r="C431" s="87" t="s">
        <v>1925</v>
      </c>
      <c r="D431" s="20" t="s">
        <v>212</v>
      </c>
      <c r="E431" s="20">
        <v>22000</v>
      </c>
      <c r="F431" s="1"/>
      <c r="G431" s="1"/>
    </row>
    <row r="432" spans="1:7" s="16" customFormat="1" ht="25.5">
      <c r="A432" s="20">
        <v>190146</v>
      </c>
      <c r="B432" s="20" t="s">
        <v>1930</v>
      </c>
      <c r="C432" s="87" t="s">
        <v>1268</v>
      </c>
      <c r="D432" s="20" t="s">
        <v>212</v>
      </c>
      <c r="E432" s="20">
        <v>22000</v>
      </c>
      <c r="F432" s="1"/>
      <c r="G432" s="1"/>
    </row>
    <row r="433" spans="1:7" s="16" customFormat="1" ht="12.75">
      <c r="A433" s="20">
        <v>190147</v>
      </c>
      <c r="B433" s="20" t="s">
        <v>1929</v>
      </c>
      <c r="C433" s="87" t="s">
        <v>1848</v>
      </c>
      <c r="D433" s="20" t="s">
        <v>212</v>
      </c>
      <c r="E433" s="20">
        <v>22000</v>
      </c>
      <c r="F433" s="1"/>
      <c r="G433" s="1"/>
    </row>
    <row r="434" spans="1:7" s="16" customFormat="1" ht="12.75">
      <c r="A434" s="20">
        <v>190148</v>
      </c>
      <c r="B434" s="20" t="s">
        <v>1872</v>
      </c>
      <c r="C434" s="87" t="s">
        <v>1847</v>
      </c>
      <c r="D434" s="20" t="s">
        <v>212</v>
      </c>
      <c r="E434" s="20">
        <v>49500</v>
      </c>
      <c r="F434" s="1"/>
      <c r="G434" s="1"/>
    </row>
    <row r="435" spans="1:7" s="16" customFormat="1" ht="26.25" thickBot="1">
      <c r="A435" s="20">
        <v>190149</v>
      </c>
      <c r="B435" s="84" t="s">
        <v>1911</v>
      </c>
      <c r="C435" s="88" t="s">
        <v>1849</v>
      </c>
      <c r="D435" s="84" t="s">
        <v>212</v>
      </c>
      <c r="E435" s="84">
        <v>38500</v>
      </c>
      <c r="F435" s="1"/>
      <c r="G435" s="1"/>
    </row>
    <row r="436" spans="1:7" s="16" customFormat="1" ht="12.75" customHeight="1" thickBot="1">
      <c r="A436" s="294" t="s">
        <v>528</v>
      </c>
      <c r="B436" s="295"/>
      <c r="C436" s="295"/>
      <c r="D436" s="295"/>
      <c r="E436" s="296"/>
      <c r="F436" s="1"/>
      <c r="G436" s="1"/>
    </row>
    <row r="437" spans="1:7" s="16" customFormat="1" ht="12.75">
      <c r="A437" s="93">
        <v>240011</v>
      </c>
      <c r="B437" s="94" t="s">
        <v>40</v>
      </c>
      <c r="C437" s="95" t="s">
        <v>41</v>
      </c>
      <c r="D437" s="93" t="s">
        <v>461</v>
      </c>
      <c r="E437" s="93">
        <v>550</v>
      </c>
      <c r="F437" s="1"/>
      <c r="G437" s="1"/>
    </row>
    <row r="438" spans="1:7" s="16" customFormat="1" ht="12.75">
      <c r="A438" s="3">
        <v>240012</v>
      </c>
      <c r="B438" s="17" t="s">
        <v>37</v>
      </c>
      <c r="C438" s="4" t="s">
        <v>38</v>
      </c>
      <c r="D438" s="3" t="s">
        <v>461</v>
      </c>
      <c r="E438" s="3">
        <v>800</v>
      </c>
      <c r="F438" s="1"/>
      <c r="G438" s="1"/>
    </row>
    <row r="439" spans="1:7" s="16" customFormat="1" ht="12.75">
      <c r="A439" s="3">
        <v>240013</v>
      </c>
      <c r="B439" s="17" t="s">
        <v>35</v>
      </c>
      <c r="C439" s="4" t="s">
        <v>36</v>
      </c>
      <c r="D439" s="3" t="s">
        <v>461</v>
      </c>
      <c r="E439" s="3">
        <v>800</v>
      </c>
      <c r="F439" s="1"/>
      <c r="G439" s="1"/>
    </row>
    <row r="440" spans="1:7" s="16" customFormat="1" ht="25.5">
      <c r="A440" s="3">
        <v>240014</v>
      </c>
      <c r="B440" s="17" t="s">
        <v>21</v>
      </c>
      <c r="C440" s="4" t="s">
        <v>22</v>
      </c>
      <c r="D440" s="3" t="s">
        <v>461</v>
      </c>
      <c r="E440" s="3">
        <v>600</v>
      </c>
      <c r="F440" s="1"/>
      <c r="G440" s="1"/>
    </row>
    <row r="441" spans="1:7" s="16" customFormat="1" ht="25.5">
      <c r="A441" s="3">
        <v>240015</v>
      </c>
      <c r="B441" s="17" t="s">
        <v>613</v>
      </c>
      <c r="C441" s="4" t="s">
        <v>532</v>
      </c>
      <c r="D441" s="3" t="s">
        <v>461</v>
      </c>
      <c r="E441" s="3">
        <v>900</v>
      </c>
      <c r="F441" s="1"/>
      <c r="G441" s="1"/>
    </row>
    <row r="442" spans="1:7" s="16" customFormat="1" ht="12.75">
      <c r="A442" s="3">
        <v>240016</v>
      </c>
      <c r="B442" s="17" t="s">
        <v>24</v>
      </c>
      <c r="C442" s="4" t="s">
        <v>543</v>
      </c>
      <c r="D442" s="3" t="s">
        <v>461</v>
      </c>
      <c r="E442" s="3">
        <v>500</v>
      </c>
      <c r="F442" s="1"/>
      <c r="G442" s="1"/>
    </row>
    <row r="443" spans="1:7" s="16" customFormat="1" ht="12.75">
      <c r="A443" s="3">
        <v>240017</v>
      </c>
      <c r="B443" s="17" t="s">
        <v>614</v>
      </c>
      <c r="C443" s="4" t="s">
        <v>25</v>
      </c>
      <c r="D443" s="3" t="s">
        <v>461</v>
      </c>
      <c r="E443" s="3">
        <v>700</v>
      </c>
      <c r="F443" s="1"/>
      <c r="G443" s="1"/>
    </row>
    <row r="444" spans="1:7" s="16" customFormat="1" ht="12.75">
      <c r="A444" s="3">
        <v>240018</v>
      </c>
      <c r="B444" s="17" t="s">
        <v>28</v>
      </c>
      <c r="C444" s="4" t="s">
        <v>684</v>
      </c>
      <c r="D444" s="3" t="s">
        <v>461</v>
      </c>
      <c r="E444" s="5">
        <v>2800</v>
      </c>
      <c r="F444" s="1"/>
      <c r="G444" s="1"/>
    </row>
    <row r="445" spans="1:7" s="16" customFormat="1" ht="12.75">
      <c r="A445" s="3">
        <v>240019</v>
      </c>
      <c r="B445" s="17" t="s">
        <v>683</v>
      </c>
      <c r="C445" s="4" t="s">
        <v>685</v>
      </c>
      <c r="D445" s="3" t="s">
        <v>461</v>
      </c>
      <c r="E445" s="5">
        <v>3900</v>
      </c>
      <c r="F445" s="1"/>
      <c r="G445" s="1"/>
    </row>
    <row r="446" spans="1:7" s="16" customFormat="1" ht="12.75">
      <c r="A446" s="3">
        <v>240020</v>
      </c>
      <c r="B446" s="17" t="s">
        <v>29</v>
      </c>
      <c r="C446" s="4" t="s">
        <v>30</v>
      </c>
      <c r="D446" s="3" t="s">
        <v>461</v>
      </c>
      <c r="E446" s="5">
        <v>1700</v>
      </c>
      <c r="F446" s="1"/>
      <c r="G446" s="1"/>
    </row>
    <row r="447" spans="1:7" s="16" customFormat="1" ht="12.75">
      <c r="A447" s="3">
        <v>240021</v>
      </c>
      <c r="B447" s="17" t="s">
        <v>643</v>
      </c>
      <c r="C447" s="17" t="s">
        <v>31</v>
      </c>
      <c r="D447" s="3" t="s">
        <v>461</v>
      </c>
      <c r="E447" s="5">
        <v>3300</v>
      </c>
      <c r="F447" s="1"/>
      <c r="G447" s="1"/>
    </row>
    <row r="448" spans="1:7" s="16" customFormat="1" ht="12.75">
      <c r="A448" s="3">
        <v>240022</v>
      </c>
      <c r="B448" s="96" t="s">
        <v>636</v>
      </c>
      <c r="C448" s="96" t="s">
        <v>622</v>
      </c>
      <c r="D448" s="3" t="s">
        <v>461</v>
      </c>
      <c r="E448" s="5">
        <v>3300</v>
      </c>
      <c r="F448" s="1"/>
      <c r="G448" s="1"/>
    </row>
    <row r="449" spans="1:7" s="16" customFormat="1" ht="12.75">
      <c r="A449" s="3">
        <v>240023</v>
      </c>
      <c r="B449" s="96" t="s">
        <v>635</v>
      </c>
      <c r="C449" s="96" t="s">
        <v>623</v>
      </c>
      <c r="D449" s="3" t="s">
        <v>461</v>
      </c>
      <c r="E449" s="5">
        <v>6000</v>
      </c>
      <c r="F449" s="1"/>
      <c r="G449" s="1"/>
    </row>
    <row r="450" spans="1:7" s="16" customFormat="1" ht="12.75">
      <c r="A450" s="3">
        <v>240024</v>
      </c>
      <c r="B450" s="96" t="s">
        <v>624</v>
      </c>
      <c r="C450" s="96" t="s">
        <v>625</v>
      </c>
      <c r="D450" s="3" t="s">
        <v>461</v>
      </c>
      <c r="E450" s="5">
        <v>6000</v>
      </c>
      <c r="F450" s="1"/>
      <c r="G450" s="1"/>
    </row>
    <row r="451" spans="1:7" s="16" customFormat="1" ht="12.75">
      <c r="A451" s="3">
        <v>240025</v>
      </c>
      <c r="B451" s="96" t="s">
        <v>634</v>
      </c>
      <c r="C451" s="97" t="s">
        <v>626</v>
      </c>
      <c r="D451" s="3" t="s">
        <v>461</v>
      </c>
      <c r="E451" s="5">
        <v>3900</v>
      </c>
      <c r="F451" s="1"/>
      <c r="G451" s="1"/>
    </row>
    <row r="452" spans="1:7" s="16" customFormat="1" ht="25.5">
      <c r="A452" s="3">
        <v>240026</v>
      </c>
      <c r="B452" s="17" t="s">
        <v>32</v>
      </c>
      <c r="C452" s="4" t="s">
        <v>540</v>
      </c>
      <c r="D452" s="3" t="s">
        <v>461</v>
      </c>
      <c r="E452" s="5">
        <v>3900</v>
      </c>
      <c r="F452" s="1"/>
      <c r="G452" s="1"/>
    </row>
    <row r="453" spans="1:7" s="16" customFormat="1" ht="25.5">
      <c r="A453" s="3">
        <v>240027</v>
      </c>
      <c r="B453" s="17" t="s">
        <v>667</v>
      </c>
      <c r="C453" s="4" t="s">
        <v>541</v>
      </c>
      <c r="D453" s="3" t="s">
        <v>461</v>
      </c>
      <c r="E453" s="5">
        <v>6000</v>
      </c>
      <c r="F453" s="1"/>
      <c r="G453" s="1"/>
    </row>
    <row r="454" spans="1:7" s="16" customFormat="1" ht="25.5">
      <c r="A454" s="3">
        <v>240028</v>
      </c>
      <c r="B454" s="17" t="s">
        <v>668</v>
      </c>
      <c r="C454" s="98" t="s">
        <v>542</v>
      </c>
      <c r="D454" s="3" t="s">
        <v>461</v>
      </c>
      <c r="E454" s="5">
        <v>9400</v>
      </c>
      <c r="F454" s="1"/>
      <c r="G454" s="1"/>
    </row>
    <row r="455" spans="1:7" s="16" customFormat="1" ht="25.5">
      <c r="A455" s="3">
        <v>240029</v>
      </c>
      <c r="B455" s="17" t="s">
        <v>669</v>
      </c>
      <c r="C455" s="4" t="s">
        <v>33</v>
      </c>
      <c r="D455" s="3" t="s">
        <v>461</v>
      </c>
      <c r="E455" s="5">
        <v>1500</v>
      </c>
      <c r="F455" s="1"/>
      <c r="G455" s="1"/>
    </row>
    <row r="456" spans="1:7" s="16" customFormat="1" ht="25.5">
      <c r="A456" s="3">
        <v>240030</v>
      </c>
      <c r="B456" s="17" t="s">
        <v>670</v>
      </c>
      <c r="C456" s="4" t="s">
        <v>34</v>
      </c>
      <c r="D456" s="3" t="s">
        <v>461</v>
      </c>
      <c r="E456" s="5">
        <v>1700</v>
      </c>
      <c r="F456" s="1"/>
      <c r="G456" s="1"/>
    </row>
    <row r="457" spans="1:7" s="16" customFormat="1" ht="25.5">
      <c r="A457" s="3">
        <v>240031</v>
      </c>
      <c r="B457" s="99" t="s">
        <v>637</v>
      </c>
      <c r="C457" s="4" t="s">
        <v>640</v>
      </c>
      <c r="D457" s="3" t="s">
        <v>212</v>
      </c>
      <c r="E457" s="3">
        <v>7700</v>
      </c>
      <c r="F457" s="1"/>
      <c r="G457" s="1"/>
    </row>
    <row r="458" spans="1:7" s="16" customFormat="1" ht="25.5">
      <c r="A458" s="3">
        <v>240032</v>
      </c>
      <c r="B458" s="99" t="s">
        <v>638</v>
      </c>
      <c r="C458" s="4" t="s">
        <v>641</v>
      </c>
      <c r="D458" s="3" t="s">
        <v>212</v>
      </c>
      <c r="E458" s="3">
        <v>11000</v>
      </c>
      <c r="F458" s="1"/>
      <c r="G458" s="1"/>
    </row>
    <row r="459" spans="1:7" s="16" customFormat="1" ht="25.5">
      <c r="A459" s="3">
        <v>240033</v>
      </c>
      <c r="B459" s="99" t="s">
        <v>639</v>
      </c>
      <c r="C459" s="4" t="s">
        <v>642</v>
      </c>
      <c r="D459" s="3" t="s">
        <v>212</v>
      </c>
      <c r="E459" s="3">
        <v>18200</v>
      </c>
      <c r="F459" s="1"/>
      <c r="G459" s="1"/>
    </row>
    <row r="460" spans="1:7" s="16" customFormat="1" ht="12.75">
      <c r="A460" s="3">
        <v>240035</v>
      </c>
      <c r="B460" s="96" t="s">
        <v>39</v>
      </c>
      <c r="C460" s="96" t="s">
        <v>627</v>
      </c>
      <c r="D460" s="3" t="s">
        <v>461</v>
      </c>
      <c r="E460" s="3">
        <v>2200</v>
      </c>
      <c r="F460" s="1"/>
      <c r="G460" s="1"/>
    </row>
    <row r="461" spans="1:7" s="16" customFormat="1" ht="12.75">
      <c r="A461" s="3">
        <v>240036</v>
      </c>
      <c r="B461" s="96" t="s">
        <v>628</v>
      </c>
      <c r="C461" s="96" t="s">
        <v>629</v>
      </c>
      <c r="D461" s="3" t="s">
        <v>461</v>
      </c>
      <c r="E461" s="3">
        <v>3900</v>
      </c>
      <c r="F461" s="1"/>
      <c r="G461" s="1"/>
    </row>
    <row r="462" spans="1:7" s="16" customFormat="1" ht="12.75">
      <c r="A462" s="3">
        <v>240037</v>
      </c>
      <c r="B462" s="96" t="s">
        <v>630</v>
      </c>
      <c r="C462" s="96" t="s">
        <v>631</v>
      </c>
      <c r="D462" s="3" t="s">
        <v>461</v>
      </c>
      <c r="E462" s="5">
        <v>6000</v>
      </c>
      <c r="F462" s="1"/>
      <c r="G462" s="1"/>
    </row>
    <row r="463" spans="1:7" s="16" customFormat="1" ht="12.75">
      <c r="A463" s="3">
        <v>240038</v>
      </c>
      <c r="B463" s="96" t="s">
        <v>633</v>
      </c>
      <c r="C463" s="96" t="s">
        <v>632</v>
      </c>
      <c r="D463" s="3" t="s">
        <v>461</v>
      </c>
      <c r="E463" s="5">
        <v>2200</v>
      </c>
      <c r="F463" s="1"/>
      <c r="G463" s="1"/>
    </row>
    <row r="464" spans="1:7" s="16" customFormat="1" ht="12.75">
      <c r="A464" s="29">
        <v>240039</v>
      </c>
      <c r="B464" s="17" t="s">
        <v>645</v>
      </c>
      <c r="C464" s="4" t="s">
        <v>26</v>
      </c>
      <c r="D464" s="3" t="s">
        <v>461</v>
      </c>
      <c r="E464" s="3">
        <v>600</v>
      </c>
      <c r="F464" s="1"/>
      <c r="G464" s="1"/>
    </row>
    <row r="465" spans="1:7" s="16" customFormat="1" ht="15" customHeight="1">
      <c r="A465" s="269" t="s">
        <v>42</v>
      </c>
      <c r="B465" s="270"/>
      <c r="C465" s="270"/>
      <c r="D465" s="270"/>
      <c r="E465" s="271"/>
      <c r="F465" s="1"/>
      <c r="G465" s="1"/>
    </row>
    <row r="466" spans="1:7" s="16" customFormat="1" ht="15" customHeight="1">
      <c r="A466" s="3">
        <v>220011</v>
      </c>
      <c r="B466" s="17" t="s">
        <v>53</v>
      </c>
      <c r="C466" s="4" t="s">
        <v>54</v>
      </c>
      <c r="D466" s="3" t="s">
        <v>461</v>
      </c>
      <c r="E466" s="3">
        <v>450</v>
      </c>
      <c r="F466" s="1"/>
      <c r="G466" s="1"/>
    </row>
    <row r="467" spans="1:7" s="16" customFormat="1" ht="15" customHeight="1">
      <c r="A467" s="3">
        <v>220012</v>
      </c>
      <c r="B467" s="17" t="s">
        <v>59</v>
      </c>
      <c r="C467" s="4" t="s">
        <v>60</v>
      </c>
      <c r="D467" s="3" t="s">
        <v>461</v>
      </c>
      <c r="E467" s="5">
        <v>5000</v>
      </c>
      <c r="F467" s="1"/>
      <c r="G467" s="1"/>
    </row>
    <row r="468" spans="1:7" s="16" customFormat="1" ht="15" customHeight="1">
      <c r="A468" s="3">
        <v>220013</v>
      </c>
      <c r="B468" s="17" t="s">
        <v>61</v>
      </c>
      <c r="C468" s="4" t="s">
        <v>62</v>
      </c>
      <c r="D468" s="3" t="s">
        <v>461</v>
      </c>
      <c r="E468" s="5">
        <v>1700</v>
      </c>
      <c r="F468" s="1"/>
      <c r="G468" s="1"/>
    </row>
    <row r="469" spans="1:7" s="16" customFormat="1" ht="12.75">
      <c r="A469" s="3">
        <v>220014</v>
      </c>
      <c r="B469" s="17" t="s">
        <v>43</v>
      </c>
      <c r="C469" s="4" t="s">
        <v>44</v>
      </c>
      <c r="D469" s="3" t="s">
        <v>461</v>
      </c>
      <c r="E469" s="3">
        <v>700</v>
      </c>
      <c r="F469" s="1"/>
      <c r="G469" s="1"/>
    </row>
    <row r="470" spans="1:7" s="16" customFormat="1" ht="12.75">
      <c r="A470" s="3">
        <v>220015</v>
      </c>
      <c r="B470" s="17" t="s">
        <v>45</v>
      </c>
      <c r="C470" s="4" t="s">
        <v>46</v>
      </c>
      <c r="D470" s="3" t="s">
        <v>461</v>
      </c>
      <c r="E470" s="3">
        <v>800</v>
      </c>
      <c r="F470" s="1"/>
      <c r="G470" s="1"/>
    </row>
    <row r="471" spans="1:7" s="16" customFormat="1" ht="12.75">
      <c r="A471" s="3">
        <v>220016</v>
      </c>
      <c r="B471" s="17" t="s">
        <v>47</v>
      </c>
      <c r="C471" s="4" t="s">
        <v>48</v>
      </c>
      <c r="D471" s="3" t="s">
        <v>461</v>
      </c>
      <c r="E471" s="3">
        <v>800</v>
      </c>
      <c r="F471" s="1"/>
      <c r="G471" s="1"/>
    </row>
    <row r="472" spans="1:7" s="16" customFormat="1" ht="12.75">
      <c r="A472" s="3">
        <v>220017</v>
      </c>
      <c r="B472" s="17" t="s">
        <v>49</v>
      </c>
      <c r="C472" s="4" t="s">
        <v>50</v>
      </c>
      <c r="D472" s="3" t="s">
        <v>461</v>
      </c>
      <c r="E472" s="3">
        <v>500</v>
      </c>
      <c r="F472" s="1"/>
      <c r="G472" s="1"/>
    </row>
    <row r="473" spans="1:7" s="16" customFormat="1" ht="12.75">
      <c r="A473" s="3">
        <v>220018</v>
      </c>
      <c r="B473" s="17" t="s">
        <v>51</v>
      </c>
      <c r="C473" s="4" t="s">
        <v>52</v>
      </c>
      <c r="D473" s="3" t="s">
        <v>461</v>
      </c>
      <c r="E473" s="3">
        <v>600</v>
      </c>
      <c r="F473" s="1"/>
      <c r="G473" s="1"/>
    </row>
    <row r="474" spans="1:7" s="16" customFormat="1" ht="12.75">
      <c r="A474" s="3">
        <v>220019</v>
      </c>
      <c r="B474" s="17" t="s">
        <v>55</v>
      </c>
      <c r="C474" s="4" t="s">
        <v>56</v>
      </c>
      <c r="D474" s="3" t="s">
        <v>461</v>
      </c>
      <c r="E474" s="3">
        <v>900</v>
      </c>
      <c r="F474" s="1"/>
      <c r="G474" s="1"/>
    </row>
    <row r="475" spans="1:7" s="16" customFormat="1" ht="12.75">
      <c r="A475" s="3">
        <v>220020</v>
      </c>
      <c r="B475" s="17" t="s">
        <v>57</v>
      </c>
      <c r="C475" s="4" t="s">
        <v>58</v>
      </c>
      <c r="D475" s="3" t="s">
        <v>461</v>
      </c>
      <c r="E475" s="3">
        <v>700</v>
      </c>
      <c r="F475" s="1"/>
      <c r="G475" s="1"/>
    </row>
    <row r="476" spans="1:7" s="16" customFormat="1" ht="25.5">
      <c r="A476" s="3">
        <v>220021</v>
      </c>
      <c r="B476" s="17" t="s">
        <v>63</v>
      </c>
      <c r="C476" s="4" t="s">
        <v>64</v>
      </c>
      <c r="D476" s="3" t="s">
        <v>461</v>
      </c>
      <c r="E476" s="5">
        <v>2000</v>
      </c>
      <c r="F476" s="1"/>
      <c r="G476" s="1"/>
    </row>
    <row r="477" spans="1:7" s="16" customFormat="1" ht="12.75">
      <c r="A477" s="3">
        <v>220022</v>
      </c>
      <c r="B477" s="17" t="s">
        <v>1200</v>
      </c>
      <c r="C477" s="4" t="s">
        <v>1199</v>
      </c>
      <c r="D477" s="3" t="s">
        <v>212</v>
      </c>
      <c r="E477" s="5">
        <v>11000</v>
      </c>
      <c r="F477" s="1"/>
      <c r="G477" s="1"/>
    </row>
    <row r="478" spans="1:7" s="16" customFormat="1" ht="15" customHeight="1">
      <c r="A478" s="269" t="s">
        <v>65</v>
      </c>
      <c r="B478" s="270"/>
      <c r="C478" s="270"/>
      <c r="D478" s="270"/>
      <c r="E478" s="271"/>
      <c r="F478" s="1"/>
      <c r="G478" s="1"/>
    </row>
    <row r="479" spans="1:7" s="16" customFormat="1" ht="15" customHeight="1">
      <c r="A479" s="7">
        <v>150011</v>
      </c>
      <c r="B479" s="17" t="s">
        <v>93</v>
      </c>
      <c r="C479" s="4" t="s">
        <v>94</v>
      </c>
      <c r="D479" s="3" t="s">
        <v>461</v>
      </c>
      <c r="E479" s="3">
        <v>550</v>
      </c>
      <c r="F479" s="1"/>
      <c r="G479" s="1"/>
    </row>
    <row r="480" spans="1:7" s="16" customFormat="1" ht="15" customHeight="1">
      <c r="A480" s="3">
        <v>150012</v>
      </c>
      <c r="B480" s="17" t="s">
        <v>204</v>
      </c>
      <c r="C480" s="4" t="s">
        <v>205</v>
      </c>
      <c r="D480" s="3" t="s">
        <v>267</v>
      </c>
      <c r="E480" s="3">
        <v>650</v>
      </c>
      <c r="F480" s="1"/>
      <c r="G480" s="1"/>
    </row>
    <row r="481" spans="1:7" s="16" customFormat="1" ht="15" customHeight="1">
      <c r="A481" s="7">
        <v>150013</v>
      </c>
      <c r="B481" s="17" t="s">
        <v>77</v>
      </c>
      <c r="C481" s="4" t="s">
        <v>78</v>
      </c>
      <c r="D481" s="3" t="s">
        <v>461</v>
      </c>
      <c r="E481" s="5">
        <v>2200</v>
      </c>
      <c r="F481" s="1"/>
      <c r="G481" s="1"/>
    </row>
    <row r="482" spans="1:7" s="16" customFormat="1" ht="15" customHeight="1">
      <c r="A482" s="3">
        <v>150014</v>
      </c>
      <c r="B482" s="17" t="s">
        <v>202</v>
      </c>
      <c r="C482" s="4" t="s">
        <v>203</v>
      </c>
      <c r="D482" s="3" t="s">
        <v>267</v>
      </c>
      <c r="E482" s="3">
        <v>1100</v>
      </c>
      <c r="F482" s="1"/>
      <c r="G482" s="1"/>
    </row>
    <row r="483" spans="1:7" s="16" customFormat="1" ht="15" customHeight="1">
      <c r="A483" s="7">
        <v>150015</v>
      </c>
      <c r="B483" s="17" t="s">
        <v>95</v>
      </c>
      <c r="C483" s="4" t="s">
        <v>96</v>
      </c>
      <c r="D483" s="3" t="s">
        <v>461</v>
      </c>
      <c r="E483" s="3">
        <v>150</v>
      </c>
      <c r="F483" s="1"/>
      <c r="G483" s="1"/>
    </row>
    <row r="484" spans="1:7" s="16" customFormat="1" ht="23.25" customHeight="1">
      <c r="A484" s="3">
        <v>150016</v>
      </c>
      <c r="B484" s="17" t="s">
        <v>83</v>
      </c>
      <c r="C484" s="4" t="s">
        <v>84</v>
      </c>
      <c r="D484" s="3" t="s">
        <v>461</v>
      </c>
      <c r="E484" s="3">
        <v>700</v>
      </c>
      <c r="F484" s="1"/>
      <c r="G484" s="1"/>
    </row>
    <row r="485" spans="1:7" s="16" customFormat="1" ht="15" customHeight="1">
      <c r="A485" s="7">
        <v>150017</v>
      </c>
      <c r="B485" s="17" t="s">
        <v>198</v>
      </c>
      <c r="C485" s="4" t="s">
        <v>199</v>
      </c>
      <c r="D485" s="3" t="s">
        <v>267</v>
      </c>
      <c r="E485" s="3">
        <v>150</v>
      </c>
      <c r="F485" s="1"/>
      <c r="G485" s="1"/>
    </row>
    <row r="486" spans="1:7" s="16" customFormat="1" ht="30" customHeight="1">
      <c r="A486" s="3">
        <v>150018</v>
      </c>
      <c r="B486" s="17" t="s">
        <v>76</v>
      </c>
      <c r="C486" s="4" t="s">
        <v>1165</v>
      </c>
      <c r="D486" s="3" t="s">
        <v>461</v>
      </c>
      <c r="E486" s="3">
        <v>550</v>
      </c>
      <c r="F486" s="1"/>
      <c r="G486" s="1"/>
    </row>
    <row r="487" spans="1:7" s="16" customFormat="1" ht="21.75" customHeight="1">
      <c r="A487" s="7">
        <v>150019</v>
      </c>
      <c r="B487" s="17" t="s">
        <v>66</v>
      </c>
      <c r="C487" s="4" t="s">
        <v>67</v>
      </c>
      <c r="D487" s="3" t="s">
        <v>461</v>
      </c>
      <c r="E487" s="3">
        <v>450</v>
      </c>
      <c r="F487" s="1"/>
      <c r="G487" s="1"/>
    </row>
    <row r="488" spans="1:7" s="16" customFormat="1" ht="12.75">
      <c r="A488" s="3">
        <v>150020</v>
      </c>
      <c r="B488" s="17" t="s">
        <v>196</v>
      </c>
      <c r="C488" s="4" t="s">
        <v>197</v>
      </c>
      <c r="D488" s="3" t="s">
        <v>267</v>
      </c>
      <c r="E488" s="3">
        <v>350</v>
      </c>
      <c r="F488" s="1"/>
      <c r="G488" s="1"/>
    </row>
    <row r="489" spans="1:7" s="16" customFormat="1" ht="12.75">
      <c r="A489" s="7">
        <v>150021</v>
      </c>
      <c r="B489" s="17" t="s">
        <v>74</v>
      </c>
      <c r="C489" s="4" t="s">
        <v>75</v>
      </c>
      <c r="D489" s="3" t="s">
        <v>461</v>
      </c>
      <c r="E489" s="3">
        <v>550</v>
      </c>
      <c r="F489" s="1"/>
      <c r="G489" s="1"/>
    </row>
    <row r="490" spans="1:7" s="16" customFormat="1" ht="12.75">
      <c r="A490" s="3">
        <v>150022</v>
      </c>
      <c r="B490" s="17" t="s">
        <v>72</v>
      </c>
      <c r="C490" s="4" t="s">
        <v>73</v>
      </c>
      <c r="D490" s="3" t="s">
        <v>461</v>
      </c>
      <c r="E490" s="3">
        <v>550</v>
      </c>
      <c r="F490" s="1"/>
      <c r="G490" s="1"/>
    </row>
    <row r="491" spans="1:7" s="16" customFormat="1" ht="12.75">
      <c r="A491" s="3">
        <v>150023</v>
      </c>
      <c r="B491" s="17" t="s">
        <v>194</v>
      </c>
      <c r="C491" s="4" t="s">
        <v>195</v>
      </c>
      <c r="D491" s="3" t="s">
        <v>267</v>
      </c>
      <c r="E491" s="3">
        <v>550</v>
      </c>
      <c r="F491" s="1"/>
      <c r="G491" s="1"/>
    </row>
    <row r="492" spans="1:7" s="16" customFormat="1" ht="12.75">
      <c r="A492" s="3">
        <v>150024</v>
      </c>
      <c r="B492" s="17" t="s">
        <v>192</v>
      </c>
      <c r="C492" s="4" t="s">
        <v>193</v>
      </c>
      <c r="D492" s="3" t="s">
        <v>267</v>
      </c>
      <c r="E492" s="3">
        <v>550</v>
      </c>
      <c r="F492" s="1"/>
      <c r="G492" s="1"/>
    </row>
    <row r="493" spans="1:7" s="16" customFormat="1" ht="12.75">
      <c r="A493" s="3">
        <v>150025</v>
      </c>
      <c r="B493" s="17" t="s">
        <v>208</v>
      </c>
      <c r="C493" s="4" t="s">
        <v>209</v>
      </c>
      <c r="D493" s="3" t="s">
        <v>267</v>
      </c>
      <c r="E493" s="5">
        <v>700</v>
      </c>
      <c r="F493" s="1"/>
      <c r="G493" s="1"/>
    </row>
    <row r="494" spans="1:7" s="16" customFormat="1" ht="12.75">
      <c r="A494" s="3">
        <v>150026</v>
      </c>
      <c r="B494" s="17" t="s">
        <v>68</v>
      </c>
      <c r="C494" s="4" t="s">
        <v>69</v>
      </c>
      <c r="D494" s="3" t="s">
        <v>461</v>
      </c>
      <c r="E494" s="5">
        <v>2500</v>
      </c>
      <c r="F494" s="1"/>
      <c r="G494" s="1"/>
    </row>
    <row r="495" spans="1:7" s="16" customFormat="1" ht="12.75">
      <c r="A495" s="3">
        <v>150027</v>
      </c>
      <c r="B495" s="17" t="s">
        <v>206</v>
      </c>
      <c r="C495" s="4" t="s">
        <v>207</v>
      </c>
      <c r="D495" s="3" t="s">
        <v>267</v>
      </c>
      <c r="E495" s="5">
        <v>3300</v>
      </c>
      <c r="F495" s="1"/>
      <c r="G495" s="1"/>
    </row>
    <row r="496" spans="1:7" s="16" customFormat="1" ht="12.75">
      <c r="A496" s="3">
        <v>150028</v>
      </c>
      <c r="B496" s="17" t="s">
        <v>1166</v>
      </c>
      <c r="C496" s="4" t="s">
        <v>1156</v>
      </c>
      <c r="D496" s="3" t="s">
        <v>267</v>
      </c>
      <c r="E496" s="5">
        <v>16500</v>
      </c>
      <c r="F496" s="1"/>
      <c r="G496" s="1"/>
    </row>
    <row r="497" spans="1:7" s="16" customFormat="1" ht="12.75">
      <c r="A497" s="3">
        <v>150029</v>
      </c>
      <c r="B497" s="17" t="s">
        <v>79</v>
      </c>
      <c r="C497" s="4" t="s">
        <v>80</v>
      </c>
      <c r="D497" s="3" t="s">
        <v>461</v>
      </c>
      <c r="E497" s="5">
        <v>1100</v>
      </c>
      <c r="F497" s="1"/>
      <c r="G497" s="1"/>
    </row>
    <row r="498" spans="1:7" s="16" customFormat="1" ht="25.5">
      <c r="A498" s="3">
        <v>150030</v>
      </c>
      <c r="B498" s="17" t="s">
        <v>1167</v>
      </c>
      <c r="C498" s="4" t="s">
        <v>1160</v>
      </c>
      <c r="D498" s="3" t="s">
        <v>267</v>
      </c>
      <c r="E498" s="5">
        <v>33000</v>
      </c>
      <c r="F498" s="1"/>
      <c r="G498" s="1"/>
    </row>
    <row r="499" spans="1:7" s="16" customFormat="1" ht="12.75">
      <c r="A499" s="3">
        <v>150031</v>
      </c>
      <c r="B499" s="17" t="s">
        <v>81</v>
      </c>
      <c r="C499" s="4" t="s">
        <v>82</v>
      </c>
      <c r="D499" s="3" t="s">
        <v>461</v>
      </c>
      <c r="E499" s="3">
        <v>900</v>
      </c>
      <c r="F499" s="1"/>
      <c r="G499" s="1"/>
    </row>
    <row r="500" spans="1:7" s="16" customFormat="1" ht="25.5">
      <c r="A500" s="3">
        <v>150032</v>
      </c>
      <c r="B500" s="17" t="s">
        <v>1168</v>
      </c>
      <c r="C500" s="4" t="s">
        <v>1157</v>
      </c>
      <c r="D500" s="3" t="s">
        <v>267</v>
      </c>
      <c r="E500" s="5">
        <v>16500</v>
      </c>
      <c r="F500" s="1"/>
      <c r="G500" s="1"/>
    </row>
    <row r="501" spans="1:7" s="16" customFormat="1" ht="25.5">
      <c r="A501" s="3">
        <v>150033</v>
      </c>
      <c r="B501" s="17" t="s">
        <v>1169</v>
      </c>
      <c r="C501" s="4" t="s">
        <v>1157</v>
      </c>
      <c r="D501" s="3" t="s">
        <v>1158</v>
      </c>
      <c r="E501" s="5">
        <v>27500</v>
      </c>
      <c r="F501" s="1"/>
      <c r="G501" s="1"/>
    </row>
    <row r="502" spans="1:7" s="16" customFormat="1" ht="12.75">
      <c r="A502" s="3">
        <v>150034</v>
      </c>
      <c r="B502" s="17" t="s">
        <v>87</v>
      </c>
      <c r="C502" s="4" t="s">
        <v>88</v>
      </c>
      <c r="D502" s="3" t="s">
        <v>461</v>
      </c>
      <c r="E502" s="3">
        <v>1000</v>
      </c>
      <c r="F502" s="1"/>
      <c r="G502" s="1"/>
    </row>
    <row r="503" spans="1:7" s="16" customFormat="1" ht="12.75">
      <c r="A503" s="3">
        <v>150035</v>
      </c>
      <c r="B503" s="17" t="s">
        <v>85</v>
      </c>
      <c r="C503" s="4" t="s">
        <v>86</v>
      </c>
      <c r="D503" s="3" t="s">
        <v>461</v>
      </c>
      <c r="E503" s="3">
        <v>300</v>
      </c>
      <c r="F503" s="1"/>
      <c r="G503" s="1"/>
    </row>
    <row r="504" spans="1:7" s="16" customFormat="1" ht="12.75">
      <c r="A504" s="3">
        <v>150036</v>
      </c>
      <c r="B504" s="17" t="s">
        <v>89</v>
      </c>
      <c r="C504" s="4" t="s">
        <v>90</v>
      </c>
      <c r="D504" s="3" t="s">
        <v>461</v>
      </c>
      <c r="E504" s="3">
        <v>550</v>
      </c>
      <c r="F504" s="1"/>
      <c r="G504" s="1"/>
    </row>
    <row r="505" spans="1:7" s="16" customFormat="1" ht="12.75">
      <c r="A505" s="3">
        <v>150037</v>
      </c>
      <c r="B505" s="17" t="s">
        <v>70</v>
      </c>
      <c r="C505" s="4" t="s">
        <v>71</v>
      </c>
      <c r="D505" s="3" t="s">
        <v>461</v>
      </c>
      <c r="E505" s="3">
        <v>200</v>
      </c>
      <c r="F505" s="1"/>
      <c r="G505" s="1"/>
    </row>
    <row r="506" spans="1:7" s="16" customFormat="1" ht="25.5">
      <c r="A506" s="3">
        <v>150038</v>
      </c>
      <c r="B506" s="17" t="s">
        <v>1148</v>
      </c>
      <c r="C506" s="4" t="s">
        <v>1175</v>
      </c>
      <c r="D506" s="3" t="s">
        <v>267</v>
      </c>
      <c r="E506" s="5">
        <v>11000</v>
      </c>
      <c r="F506" s="1"/>
      <c r="G506" s="1"/>
    </row>
    <row r="507" spans="1:7" s="16" customFormat="1" ht="25.5">
      <c r="A507" s="3">
        <v>150039</v>
      </c>
      <c r="B507" s="17" t="s">
        <v>1154</v>
      </c>
      <c r="C507" s="4" t="s">
        <v>1176</v>
      </c>
      <c r="D507" s="3" t="s">
        <v>267</v>
      </c>
      <c r="E507" s="5">
        <v>16500</v>
      </c>
      <c r="F507" s="1"/>
      <c r="G507" s="1"/>
    </row>
    <row r="508" spans="1:7" s="16" customFormat="1" ht="25.5">
      <c r="A508" s="3">
        <v>150040</v>
      </c>
      <c r="B508" s="17" t="s">
        <v>1149</v>
      </c>
      <c r="C508" s="4" t="s">
        <v>1177</v>
      </c>
      <c r="D508" s="3" t="s">
        <v>267</v>
      </c>
      <c r="E508" s="5">
        <v>7700</v>
      </c>
      <c r="F508" s="1"/>
      <c r="G508" s="1"/>
    </row>
    <row r="509" spans="1:7" s="16" customFormat="1" ht="25.5">
      <c r="A509" s="3">
        <v>150041</v>
      </c>
      <c r="B509" s="17" t="s">
        <v>1150</v>
      </c>
      <c r="C509" s="4" t="s">
        <v>1178</v>
      </c>
      <c r="D509" s="3" t="s">
        <v>267</v>
      </c>
      <c r="E509" s="5">
        <v>11000</v>
      </c>
      <c r="F509" s="1"/>
      <c r="G509" s="1"/>
    </row>
    <row r="510" spans="1:7" s="16" customFormat="1" ht="12.75">
      <c r="A510" s="3">
        <v>150042</v>
      </c>
      <c r="B510" s="17" t="s">
        <v>91</v>
      </c>
      <c r="C510" s="4" t="s">
        <v>92</v>
      </c>
      <c r="D510" s="3" t="s">
        <v>461</v>
      </c>
      <c r="E510" s="3">
        <v>1100</v>
      </c>
      <c r="F510" s="1"/>
      <c r="G510" s="1"/>
    </row>
    <row r="511" spans="1:7" s="16" customFormat="1" ht="12.75">
      <c r="A511" s="3">
        <v>150043</v>
      </c>
      <c r="B511" s="17" t="s">
        <v>188</v>
      </c>
      <c r="C511" s="4" t="s">
        <v>189</v>
      </c>
      <c r="D511" s="3" t="s">
        <v>267</v>
      </c>
      <c r="E511" s="3">
        <v>550</v>
      </c>
      <c r="F511" s="1"/>
      <c r="G511" s="1"/>
    </row>
    <row r="512" spans="1:7" s="16" customFormat="1" ht="12.75">
      <c r="A512" s="3">
        <v>150044</v>
      </c>
      <c r="B512" s="17" t="s">
        <v>200</v>
      </c>
      <c r="C512" s="4" t="s">
        <v>201</v>
      </c>
      <c r="D512" s="3" t="s">
        <v>267</v>
      </c>
      <c r="E512" s="3">
        <v>1100</v>
      </c>
      <c r="F512" s="1"/>
      <c r="G512" s="1"/>
    </row>
    <row r="513" spans="1:7" s="16" customFormat="1" ht="25.5">
      <c r="A513" s="3">
        <v>150045</v>
      </c>
      <c r="B513" s="17" t="s">
        <v>210</v>
      </c>
      <c r="C513" s="4" t="s">
        <v>211</v>
      </c>
      <c r="D513" s="3" t="s">
        <v>212</v>
      </c>
      <c r="E513" s="5">
        <v>3700</v>
      </c>
      <c r="F513" s="100"/>
      <c r="G513" s="1"/>
    </row>
    <row r="514" spans="1:7" s="16" customFormat="1" ht="25.5">
      <c r="A514" s="3">
        <v>150046</v>
      </c>
      <c r="B514" s="17" t="s">
        <v>190</v>
      </c>
      <c r="C514" s="4" t="s">
        <v>191</v>
      </c>
      <c r="D514" s="3" t="s">
        <v>267</v>
      </c>
      <c r="E514" s="3">
        <v>500</v>
      </c>
      <c r="F514" s="1"/>
      <c r="G514" s="1"/>
    </row>
    <row r="515" spans="1:7" s="16" customFormat="1" ht="25.5">
      <c r="A515" s="3">
        <v>150047</v>
      </c>
      <c r="B515" s="101" t="s">
        <v>1174</v>
      </c>
      <c r="C515" s="4" t="s">
        <v>1179</v>
      </c>
      <c r="D515" s="3" t="s">
        <v>267</v>
      </c>
      <c r="E515" s="5">
        <v>8800</v>
      </c>
      <c r="F515" s="1"/>
      <c r="G515" s="1"/>
    </row>
    <row r="516" spans="1:7" s="16" customFormat="1" ht="12.75">
      <c r="A516" s="3">
        <v>150048</v>
      </c>
      <c r="B516" s="17" t="s">
        <v>1151</v>
      </c>
      <c r="C516" s="4" t="s">
        <v>1152</v>
      </c>
      <c r="D516" s="3" t="s">
        <v>267</v>
      </c>
      <c r="E516" s="5">
        <v>16500</v>
      </c>
      <c r="F516" s="1"/>
      <c r="G516" s="1"/>
    </row>
    <row r="517" spans="1:7" s="16" customFormat="1" ht="25.5">
      <c r="A517" s="3">
        <v>150049</v>
      </c>
      <c r="B517" s="17" t="s">
        <v>1153</v>
      </c>
      <c r="C517" s="4" t="s">
        <v>1180</v>
      </c>
      <c r="D517" s="3" t="s">
        <v>267</v>
      </c>
      <c r="E517" s="5">
        <v>13200</v>
      </c>
      <c r="F517" s="1"/>
      <c r="G517" s="1"/>
    </row>
    <row r="518" spans="1:7" s="16" customFormat="1" ht="12.75">
      <c r="A518" s="3">
        <v>150050</v>
      </c>
      <c r="B518" s="101" t="s">
        <v>1173</v>
      </c>
      <c r="C518" s="4" t="s">
        <v>1155</v>
      </c>
      <c r="D518" s="3" t="s">
        <v>267</v>
      </c>
      <c r="E518" s="5">
        <v>16500</v>
      </c>
      <c r="F518" s="1"/>
      <c r="G518" s="1"/>
    </row>
    <row r="519" spans="1:7" s="16" customFormat="1" ht="25.5">
      <c r="A519" s="3">
        <v>150051</v>
      </c>
      <c r="B519" s="101" t="s">
        <v>1172</v>
      </c>
      <c r="C519" s="4" t="s">
        <v>1181</v>
      </c>
      <c r="D519" s="3" t="s">
        <v>267</v>
      </c>
      <c r="E519" s="5">
        <v>5500</v>
      </c>
      <c r="F519" s="1"/>
      <c r="G519" s="1"/>
    </row>
    <row r="520" spans="1:7" s="16" customFormat="1" ht="12.75">
      <c r="A520" s="3">
        <v>150052</v>
      </c>
      <c r="B520" s="101" t="s">
        <v>1171</v>
      </c>
      <c r="C520" s="4" t="s">
        <v>1159</v>
      </c>
      <c r="D520" s="3" t="s">
        <v>267</v>
      </c>
      <c r="E520" s="5">
        <v>5500</v>
      </c>
      <c r="F520" s="1"/>
      <c r="G520" s="1"/>
    </row>
    <row r="521" spans="1:7" s="16" customFormat="1" ht="12.75">
      <c r="A521" s="3">
        <v>150053</v>
      </c>
      <c r="B521" s="17" t="s">
        <v>1041</v>
      </c>
      <c r="C521" s="4" t="s">
        <v>1161</v>
      </c>
      <c r="D521" s="3" t="s">
        <v>267</v>
      </c>
      <c r="E521" s="5">
        <v>11000</v>
      </c>
      <c r="F521" s="1"/>
      <c r="G521" s="1"/>
    </row>
    <row r="522" spans="1:7" s="16" customFormat="1" ht="12.75">
      <c r="A522" s="3">
        <v>150054</v>
      </c>
      <c r="B522" s="101" t="s">
        <v>1170</v>
      </c>
      <c r="C522" s="4" t="s">
        <v>1162</v>
      </c>
      <c r="D522" s="3" t="s">
        <v>267</v>
      </c>
      <c r="E522" s="5">
        <v>20000</v>
      </c>
      <c r="F522" s="1"/>
      <c r="G522" s="1"/>
    </row>
    <row r="523" spans="1:7" s="16" customFormat="1" ht="12.75">
      <c r="A523" s="3">
        <v>150055</v>
      </c>
      <c r="B523" s="17" t="s">
        <v>1163</v>
      </c>
      <c r="C523" s="4" t="s">
        <v>1164</v>
      </c>
      <c r="D523" s="3" t="s">
        <v>267</v>
      </c>
      <c r="E523" s="5">
        <v>800</v>
      </c>
      <c r="F523" s="1"/>
      <c r="G523" s="1"/>
    </row>
    <row r="524" spans="1:7" s="16" customFormat="1" ht="12.75">
      <c r="A524" s="3">
        <v>150056</v>
      </c>
      <c r="B524" s="17" t="s">
        <v>1612</v>
      </c>
      <c r="C524" s="4" t="s">
        <v>1613</v>
      </c>
      <c r="D524" s="3" t="s">
        <v>267</v>
      </c>
      <c r="E524" s="5">
        <v>6600</v>
      </c>
      <c r="F524" s="1"/>
      <c r="G524" s="1"/>
    </row>
    <row r="525" spans="1:7" s="16" customFormat="1" ht="15" customHeight="1">
      <c r="A525" s="269" t="s">
        <v>97</v>
      </c>
      <c r="B525" s="270"/>
      <c r="C525" s="270"/>
      <c r="D525" s="270"/>
      <c r="E525" s="271"/>
      <c r="F525" s="1"/>
      <c r="G525" s="1"/>
    </row>
    <row r="526" spans="1:7" s="16" customFormat="1" ht="12.75">
      <c r="A526" s="3">
        <v>100011</v>
      </c>
      <c r="B526" s="17" t="s">
        <v>100</v>
      </c>
      <c r="C526" s="4" t="s">
        <v>101</v>
      </c>
      <c r="D526" s="3" t="s">
        <v>461</v>
      </c>
      <c r="E526" s="5">
        <v>11600</v>
      </c>
      <c r="F526" s="1"/>
      <c r="G526" s="1"/>
    </row>
    <row r="527" spans="1:7" s="16" customFormat="1" ht="12.75">
      <c r="A527" s="3">
        <v>100012</v>
      </c>
      <c r="B527" s="17" t="s">
        <v>102</v>
      </c>
      <c r="C527" s="4" t="s">
        <v>1188</v>
      </c>
      <c r="D527" s="3" t="s">
        <v>461</v>
      </c>
      <c r="E527" s="3">
        <v>350</v>
      </c>
      <c r="F527" s="1"/>
      <c r="G527" s="1"/>
    </row>
    <row r="528" spans="1:7" s="16" customFormat="1" ht="25.5">
      <c r="A528" s="3">
        <v>100013</v>
      </c>
      <c r="B528" s="17" t="s">
        <v>657</v>
      </c>
      <c r="C528" s="102" t="s">
        <v>658</v>
      </c>
      <c r="D528" s="25" t="s">
        <v>461</v>
      </c>
      <c r="E528" s="9">
        <v>5000</v>
      </c>
      <c r="F528" s="1"/>
      <c r="G528" s="1"/>
    </row>
    <row r="529" spans="1:7" s="16" customFormat="1" ht="21.75" customHeight="1">
      <c r="A529" s="3">
        <v>100014</v>
      </c>
      <c r="B529" s="17" t="s">
        <v>660</v>
      </c>
      <c r="C529" s="103" t="s">
        <v>659</v>
      </c>
      <c r="D529" s="3" t="s">
        <v>461</v>
      </c>
      <c r="E529" s="3">
        <v>3300</v>
      </c>
      <c r="F529" s="1"/>
      <c r="G529" s="1"/>
    </row>
    <row r="530" spans="1:7" s="16" customFormat="1" ht="12.75">
      <c r="A530" s="3">
        <v>100015</v>
      </c>
      <c r="B530" s="17" t="s">
        <v>661</v>
      </c>
      <c r="C530" s="4" t="s">
        <v>104</v>
      </c>
      <c r="D530" s="3" t="s">
        <v>461</v>
      </c>
      <c r="E530" s="5">
        <v>1700</v>
      </c>
      <c r="F530" s="1"/>
      <c r="G530" s="1"/>
    </row>
    <row r="531" spans="1:7" s="16" customFormat="1" ht="12.75">
      <c r="A531" s="3">
        <v>100016</v>
      </c>
      <c r="B531" s="17" t="s">
        <v>106</v>
      </c>
      <c r="C531" s="4" t="s">
        <v>107</v>
      </c>
      <c r="D531" s="3" t="s">
        <v>461</v>
      </c>
      <c r="E531" s="5">
        <v>2200</v>
      </c>
      <c r="F531" s="1"/>
      <c r="G531" s="1"/>
    </row>
    <row r="532" spans="1:7" s="16" customFormat="1" ht="12.75">
      <c r="A532" s="3">
        <v>100017</v>
      </c>
      <c r="B532" s="17" t="s">
        <v>108</v>
      </c>
      <c r="C532" s="4" t="s">
        <v>109</v>
      </c>
      <c r="D532" s="3" t="s">
        <v>461</v>
      </c>
      <c r="E532" s="5">
        <v>1100</v>
      </c>
      <c r="F532" s="1"/>
      <c r="G532" s="1"/>
    </row>
    <row r="533" spans="1:7" s="16" customFormat="1" ht="12.75">
      <c r="A533" s="3">
        <v>100018</v>
      </c>
      <c r="B533" s="17" t="s">
        <v>110</v>
      </c>
      <c r="C533" s="4" t="s">
        <v>1190</v>
      </c>
      <c r="D533" s="3" t="s">
        <v>461</v>
      </c>
      <c r="E533" s="5">
        <v>2000</v>
      </c>
      <c r="F533" s="1"/>
      <c r="G533" s="1"/>
    </row>
    <row r="534" spans="1:7" s="16" customFormat="1" ht="12.75">
      <c r="A534" s="3">
        <v>100019</v>
      </c>
      <c r="B534" s="17" t="s">
        <v>112</v>
      </c>
      <c r="C534" s="4" t="s">
        <v>1182</v>
      </c>
      <c r="D534" s="3" t="s">
        <v>461</v>
      </c>
      <c r="E534" s="5">
        <v>1700</v>
      </c>
      <c r="F534" s="1"/>
      <c r="G534" s="1"/>
    </row>
    <row r="535" spans="1:7" s="16" customFormat="1" ht="12.75">
      <c r="A535" s="3">
        <v>100020</v>
      </c>
      <c r="B535" s="17" t="s">
        <v>122</v>
      </c>
      <c r="C535" s="4" t="s">
        <v>662</v>
      </c>
      <c r="D535" s="3" t="s">
        <v>461</v>
      </c>
      <c r="E535" s="5">
        <v>1100</v>
      </c>
      <c r="F535" s="1"/>
      <c r="G535" s="1"/>
    </row>
    <row r="536" spans="1:7" s="16" customFormat="1" ht="25.5">
      <c r="A536" s="3">
        <v>100021</v>
      </c>
      <c r="B536" s="17" t="s">
        <v>125</v>
      </c>
      <c r="C536" s="4" t="s">
        <v>1184</v>
      </c>
      <c r="D536" s="3" t="s">
        <v>461</v>
      </c>
      <c r="E536" s="3">
        <v>3900</v>
      </c>
      <c r="F536" s="1"/>
      <c r="G536" s="1"/>
    </row>
    <row r="537" spans="1:7" s="16" customFormat="1" ht="25.5">
      <c r="A537" s="3">
        <v>100022</v>
      </c>
      <c r="B537" s="17" t="s">
        <v>1185</v>
      </c>
      <c r="C537" s="4" t="s">
        <v>1183</v>
      </c>
      <c r="D537" s="3" t="s">
        <v>461</v>
      </c>
      <c r="E537" s="5">
        <v>4200</v>
      </c>
      <c r="F537" s="1"/>
      <c r="G537" s="1"/>
    </row>
    <row r="538" spans="1:7" s="16" customFormat="1" ht="25.5">
      <c r="A538" s="3">
        <v>100023</v>
      </c>
      <c r="B538" s="17" t="s">
        <v>672</v>
      </c>
      <c r="C538" s="4" t="s">
        <v>105</v>
      </c>
      <c r="D538" s="3" t="s">
        <v>461</v>
      </c>
      <c r="E538" s="5">
        <v>1100</v>
      </c>
      <c r="F538" s="1"/>
      <c r="G538" s="1"/>
    </row>
    <row r="539" spans="1:7" s="16" customFormat="1" ht="25.5">
      <c r="A539" s="3">
        <v>100024</v>
      </c>
      <c r="B539" s="17" t="s">
        <v>664</v>
      </c>
      <c r="C539" s="4" t="s">
        <v>1186</v>
      </c>
      <c r="D539" s="3" t="s">
        <v>461</v>
      </c>
      <c r="E539" s="3">
        <v>3900</v>
      </c>
      <c r="F539" s="1"/>
      <c r="G539" s="1"/>
    </row>
    <row r="540" spans="1:7" s="16" customFormat="1" ht="12.75">
      <c r="A540" s="3">
        <v>100025</v>
      </c>
      <c r="B540" s="17" t="s">
        <v>663</v>
      </c>
      <c r="C540" s="4" t="s">
        <v>121</v>
      </c>
      <c r="D540" s="3" t="s">
        <v>461</v>
      </c>
      <c r="E540" s="5">
        <v>4200</v>
      </c>
      <c r="F540" s="1"/>
      <c r="G540" s="1"/>
    </row>
    <row r="541" spans="1:7" s="16" customFormat="1" ht="38.25">
      <c r="A541" s="3">
        <v>100026</v>
      </c>
      <c r="B541" s="17" t="s">
        <v>113</v>
      </c>
      <c r="C541" s="4" t="s">
        <v>114</v>
      </c>
      <c r="D541" s="3" t="s">
        <v>461</v>
      </c>
      <c r="E541" s="5">
        <v>1600</v>
      </c>
      <c r="F541" s="1"/>
      <c r="G541" s="1"/>
    </row>
    <row r="542" spans="1:7" s="16" customFormat="1" ht="25.5">
      <c r="A542" s="3">
        <v>100027</v>
      </c>
      <c r="B542" s="17" t="s">
        <v>115</v>
      </c>
      <c r="C542" s="4" t="s">
        <v>116</v>
      </c>
      <c r="D542" s="3" t="s">
        <v>461</v>
      </c>
      <c r="E542" s="5">
        <v>2200</v>
      </c>
      <c r="F542" s="1"/>
      <c r="G542" s="1"/>
    </row>
    <row r="543" spans="1:7" s="16" customFormat="1" ht="25.5">
      <c r="A543" s="3">
        <v>100028</v>
      </c>
      <c r="B543" s="17" t="s">
        <v>117</v>
      </c>
      <c r="C543" s="4" t="s">
        <v>118</v>
      </c>
      <c r="D543" s="3" t="s">
        <v>461</v>
      </c>
      <c r="E543" s="5">
        <v>3000</v>
      </c>
      <c r="F543" s="1"/>
      <c r="G543" s="1"/>
    </row>
    <row r="544" spans="1:7" s="16" customFormat="1" ht="25.5">
      <c r="A544" s="3">
        <v>100029</v>
      </c>
      <c r="B544" s="17" t="s">
        <v>119</v>
      </c>
      <c r="C544" s="4" t="s">
        <v>120</v>
      </c>
      <c r="D544" s="3" t="s">
        <v>461</v>
      </c>
      <c r="E544" s="5">
        <v>3300</v>
      </c>
      <c r="F544" s="1"/>
      <c r="G544" s="1"/>
    </row>
    <row r="545" spans="1:7" s="16" customFormat="1" ht="12.75">
      <c r="A545" s="3">
        <v>100030</v>
      </c>
      <c r="B545" s="17" t="s">
        <v>123</v>
      </c>
      <c r="C545" s="4" t="s">
        <v>124</v>
      </c>
      <c r="D545" s="3" t="s">
        <v>461</v>
      </c>
      <c r="E545" s="3">
        <v>550</v>
      </c>
      <c r="F545" s="1"/>
      <c r="G545" s="1"/>
    </row>
    <row r="546" spans="1:7" s="16" customFormat="1" ht="12.75">
      <c r="A546" s="3">
        <v>100031</v>
      </c>
      <c r="B546" s="17" t="s">
        <v>126</v>
      </c>
      <c r="C546" s="4" t="s">
        <v>127</v>
      </c>
      <c r="D546" s="3" t="s">
        <v>461</v>
      </c>
      <c r="E546" s="5">
        <v>1700</v>
      </c>
      <c r="F546" s="1"/>
      <c r="G546" s="1"/>
    </row>
    <row r="547" spans="1:7" s="16" customFormat="1" ht="12.75">
      <c r="A547" s="3">
        <v>100032</v>
      </c>
      <c r="B547" s="17" t="s">
        <v>103</v>
      </c>
      <c r="C547" s="4" t="s">
        <v>1189</v>
      </c>
      <c r="D547" s="3" t="s">
        <v>461</v>
      </c>
      <c r="E547" s="5">
        <v>2750</v>
      </c>
      <c r="F547" s="1"/>
      <c r="G547" s="1"/>
    </row>
    <row r="548" spans="1:7" s="16" customFormat="1" ht="12.75">
      <c r="A548" s="3">
        <v>100033</v>
      </c>
      <c r="B548" s="17" t="s">
        <v>111</v>
      </c>
      <c r="C548" s="4" t="s">
        <v>1187</v>
      </c>
      <c r="D548" s="3" t="s">
        <v>461</v>
      </c>
      <c r="E548" s="5">
        <v>1700</v>
      </c>
      <c r="F548" s="1"/>
      <c r="G548" s="1"/>
    </row>
    <row r="549" spans="1:7" s="16" customFormat="1" ht="12.75">
      <c r="A549" s="3">
        <v>100034</v>
      </c>
      <c r="B549" s="17" t="s">
        <v>98</v>
      </c>
      <c r="C549" s="4" t="s">
        <v>99</v>
      </c>
      <c r="D549" s="3" t="s">
        <v>461</v>
      </c>
      <c r="E549" s="5">
        <v>2200</v>
      </c>
      <c r="F549" s="1"/>
      <c r="G549" s="1"/>
    </row>
    <row r="550" spans="1:7" s="16" customFormat="1" ht="12.75">
      <c r="A550" s="3">
        <v>100035</v>
      </c>
      <c r="B550" s="101" t="s">
        <v>1300</v>
      </c>
      <c r="C550" s="4" t="s">
        <v>1302</v>
      </c>
      <c r="D550" s="3" t="s">
        <v>461</v>
      </c>
      <c r="E550" s="5">
        <v>33000</v>
      </c>
      <c r="F550" s="1"/>
      <c r="G550" s="1"/>
    </row>
    <row r="551" spans="1:7" s="16" customFormat="1" ht="12.75">
      <c r="A551" s="3">
        <v>100036</v>
      </c>
      <c r="B551" s="101" t="s">
        <v>1299</v>
      </c>
      <c r="C551" s="4" t="s">
        <v>1944</v>
      </c>
      <c r="D551" s="3" t="s">
        <v>461</v>
      </c>
      <c r="E551" s="5">
        <v>37500</v>
      </c>
      <c r="F551" s="1"/>
      <c r="G551" s="1"/>
    </row>
    <row r="552" spans="1:7" s="16" customFormat="1" ht="12.75">
      <c r="A552" s="3">
        <v>100037</v>
      </c>
      <c r="B552" s="101" t="s">
        <v>1943</v>
      </c>
      <c r="C552" s="4" t="s">
        <v>1301</v>
      </c>
      <c r="D552" s="3" t="s">
        <v>461</v>
      </c>
      <c r="E552" s="5">
        <v>49500</v>
      </c>
      <c r="F552" s="1"/>
      <c r="G552" s="1"/>
    </row>
    <row r="553" spans="1:7" s="16" customFormat="1" ht="12.75">
      <c r="A553" s="26">
        <v>100038</v>
      </c>
      <c r="B553" s="21" t="s">
        <v>1955</v>
      </c>
      <c r="C553" s="21" t="s">
        <v>1954</v>
      </c>
      <c r="D553" s="11" t="s">
        <v>461</v>
      </c>
      <c r="E553" s="20">
        <v>11000</v>
      </c>
      <c r="F553" s="1"/>
      <c r="G553" s="1"/>
    </row>
    <row r="554" spans="1:7" s="16" customFormat="1" ht="38.25">
      <c r="A554" s="29">
        <v>100039</v>
      </c>
      <c r="B554" s="17" t="s">
        <v>1956</v>
      </c>
      <c r="C554" s="75" t="s">
        <v>1946</v>
      </c>
      <c r="D554" s="11" t="s">
        <v>461</v>
      </c>
      <c r="E554" s="10">
        <v>18700</v>
      </c>
      <c r="F554" s="1"/>
      <c r="G554" s="1"/>
    </row>
    <row r="555" spans="1:7" s="16" customFormat="1" ht="12.75">
      <c r="A555" s="29">
        <v>100040</v>
      </c>
      <c r="B555" s="21" t="s">
        <v>1957</v>
      </c>
      <c r="C555" s="21" t="s">
        <v>1945</v>
      </c>
      <c r="D555" s="11" t="s">
        <v>461</v>
      </c>
      <c r="E555" s="10">
        <v>20900</v>
      </c>
      <c r="F555" s="1"/>
      <c r="G555" s="1"/>
    </row>
    <row r="556" spans="1:7" s="16" customFormat="1" ht="25.5">
      <c r="A556" s="29">
        <v>100041</v>
      </c>
      <c r="B556" s="21" t="s">
        <v>1958</v>
      </c>
      <c r="C556" s="75" t="s">
        <v>1947</v>
      </c>
      <c r="D556" s="11" t="s">
        <v>461</v>
      </c>
      <c r="E556" s="10">
        <v>22000</v>
      </c>
      <c r="F556" s="1"/>
      <c r="G556" s="1"/>
    </row>
    <row r="557" spans="1:7" s="16" customFormat="1" ht="25.5">
      <c r="A557" s="29">
        <v>100042</v>
      </c>
      <c r="B557" s="21" t="s">
        <v>1960</v>
      </c>
      <c r="C557" s="75" t="s">
        <v>1948</v>
      </c>
      <c r="D557" s="11" t="s">
        <v>461</v>
      </c>
      <c r="E557" s="10">
        <v>22000</v>
      </c>
      <c r="F557" s="1"/>
      <c r="G557" s="1"/>
    </row>
    <row r="558" spans="1:7" s="16" customFormat="1" ht="12.75">
      <c r="A558" s="29">
        <v>100043</v>
      </c>
      <c r="B558" s="21" t="s">
        <v>1959</v>
      </c>
      <c r="C558" s="75" t="s">
        <v>1949</v>
      </c>
      <c r="D558" s="11" t="s">
        <v>461</v>
      </c>
      <c r="E558" s="10">
        <v>22000</v>
      </c>
      <c r="F558" s="1"/>
      <c r="G558" s="1"/>
    </row>
    <row r="559" spans="1:7" s="16" customFormat="1" ht="25.5">
      <c r="A559" s="29">
        <v>100044</v>
      </c>
      <c r="B559" s="21" t="s">
        <v>1961</v>
      </c>
      <c r="C559" s="75" t="s">
        <v>1950</v>
      </c>
      <c r="D559" s="11" t="s">
        <v>461</v>
      </c>
      <c r="E559" s="10">
        <v>24200</v>
      </c>
      <c r="F559" s="1"/>
      <c r="G559" s="1"/>
    </row>
    <row r="560" spans="1:7" s="16" customFormat="1" ht="12.75">
      <c r="A560" s="335" t="s">
        <v>1951</v>
      </c>
      <c r="B560" s="335"/>
      <c r="C560" s="335"/>
      <c r="D560" s="335"/>
      <c r="E560" s="336"/>
      <c r="F560" s="1"/>
      <c r="G560" s="1"/>
    </row>
    <row r="561" spans="1:7" s="16" customFormat="1" ht="12.75">
      <c r="A561" s="29">
        <v>100045</v>
      </c>
      <c r="B561" s="21" t="s">
        <v>1299</v>
      </c>
      <c r="C561" s="21" t="s">
        <v>1962</v>
      </c>
      <c r="D561" s="11" t="s">
        <v>461</v>
      </c>
      <c r="E561" s="10">
        <v>16500</v>
      </c>
      <c r="F561" s="1"/>
      <c r="G561" s="1"/>
    </row>
    <row r="562" spans="1:7" s="16" customFormat="1" ht="12.75">
      <c r="A562" s="29">
        <v>100046</v>
      </c>
      <c r="B562" s="21" t="s">
        <v>1964</v>
      </c>
      <c r="C562" s="21" t="s">
        <v>1952</v>
      </c>
      <c r="D562" s="11" t="s">
        <v>461</v>
      </c>
      <c r="E562" s="20">
        <v>8800</v>
      </c>
      <c r="F562" s="1"/>
      <c r="G562" s="1"/>
    </row>
    <row r="563" spans="1:7" s="16" customFormat="1" ht="12.75">
      <c r="A563" s="29">
        <v>100047</v>
      </c>
      <c r="B563" s="89" t="s">
        <v>1907</v>
      </c>
      <c r="C563" s="21" t="s">
        <v>1953</v>
      </c>
      <c r="D563" s="20" t="s">
        <v>489</v>
      </c>
      <c r="E563" s="20">
        <v>5500</v>
      </c>
      <c r="F563" s="1"/>
      <c r="G563" s="1"/>
    </row>
    <row r="564" spans="1:7" s="16" customFormat="1" ht="12.75">
      <c r="A564" s="29">
        <v>100048</v>
      </c>
      <c r="B564" s="21" t="s">
        <v>1965</v>
      </c>
      <c r="C564" s="21" t="s">
        <v>1963</v>
      </c>
      <c r="D564" s="20" t="s">
        <v>489</v>
      </c>
      <c r="E564" s="20">
        <v>16500</v>
      </c>
      <c r="F564" s="1"/>
      <c r="G564" s="1"/>
    </row>
    <row r="565" spans="1:7" s="16" customFormat="1" ht="15" customHeight="1">
      <c r="A565" s="269" t="s">
        <v>128</v>
      </c>
      <c r="B565" s="270"/>
      <c r="C565" s="270"/>
      <c r="D565" s="270"/>
      <c r="E565" s="271"/>
      <c r="F565" s="1"/>
      <c r="G565" s="1"/>
    </row>
    <row r="566" spans="1:7" s="16" customFormat="1" ht="15" customHeight="1">
      <c r="A566" s="3">
        <v>270011</v>
      </c>
      <c r="B566" s="17" t="s">
        <v>131</v>
      </c>
      <c r="C566" s="4" t="s">
        <v>132</v>
      </c>
      <c r="D566" s="3" t="s">
        <v>265</v>
      </c>
      <c r="E566" s="5">
        <v>7900</v>
      </c>
      <c r="F566" s="1"/>
      <c r="G566" s="1"/>
    </row>
    <row r="567" spans="1:7" s="16" customFormat="1" ht="12.75">
      <c r="A567" s="3">
        <v>270012</v>
      </c>
      <c r="B567" s="17" t="s">
        <v>129</v>
      </c>
      <c r="C567" s="4" t="s">
        <v>130</v>
      </c>
      <c r="D567" s="3" t="s">
        <v>265</v>
      </c>
      <c r="E567" s="3">
        <v>350</v>
      </c>
      <c r="F567" s="1"/>
      <c r="G567" s="1"/>
    </row>
    <row r="568" spans="1:7" s="16" customFormat="1" ht="12.75">
      <c r="A568" s="3">
        <v>270013</v>
      </c>
      <c r="B568" s="17" t="s">
        <v>137</v>
      </c>
      <c r="C568" s="4" t="s">
        <v>138</v>
      </c>
      <c r="D568" s="3" t="s">
        <v>265</v>
      </c>
      <c r="E568" s="3">
        <v>350</v>
      </c>
      <c r="F568" s="1"/>
      <c r="G568" s="1"/>
    </row>
    <row r="569" spans="1:7" s="16" customFormat="1" ht="12.75">
      <c r="A569" s="3">
        <v>270014</v>
      </c>
      <c r="B569" s="17" t="s">
        <v>179</v>
      </c>
      <c r="C569" s="4" t="s">
        <v>180</v>
      </c>
      <c r="D569" s="3" t="s">
        <v>265</v>
      </c>
      <c r="E569" s="3">
        <v>500</v>
      </c>
      <c r="F569" s="1"/>
      <c r="G569" s="1"/>
    </row>
    <row r="570" spans="1:7" s="16" customFormat="1" ht="12.75">
      <c r="A570" s="3">
        <v>270015</v>
      </c>
      <c r="B570" s="17" t="s">
        <v>157</v>
      </c>
      <c r="C570" s="4" t="s">
        <v>158</v>
      </c>
      <c r="D570" s="3" t="s">
        <v>265</v>
      </c>
      <c r="E570" s="3">
        <v>500</v>
      </c>
      <c r="F570" s="1"/>
      <c r="G570" s="1"/>
    </row>
    <row r="571" spans="1:7" s="16" customFormat="1" ht="12.75">
      <c r="A571" s="3">
        <v>270016</v>
      </c>
      <c r="B571" s="17" t="s">
        <v>159</v>
      </c>
      <c r="C571" s="4" t="s">
        <v>160</v>
      </c>
      <c r="D571" s="3" t="s">
        <v>265</v>
      </c>
      <c r="E571" s="3">
        <v>550</v>
      </c>
      <c r="F571" s="1"/>
      <c r="G571" s="1"/>
    </row>
    <row r="572" spans="1:7" s="16" customFormat="1" ht="12.75">
      <c r="A572" s="3">
        <v>270017</v>
      </c>
      <c r="B572" s="17" t="s">
        <v>161</v>
      </c>
      <c r="C572" s="4" t="s">
        <v>162</v>
      </c>
      <c r="D572" s="3" t="s">
        <v>265</v>
      </c>
      <c r="E572" s="3">
        <v>400</v>
      </c>
      <c r="F572" s="1"/>
      <c r="G572" s="1"/>
    </row>
    <row r="573" spans="1:7" s="16" customFormat="1" ht="12.75">
      <c r="A573" s="3">
        <v>270018</v>
      </c>
      <c r="B573" s="17" t="s">
        <v>163</v>
      </c>
      <c r="C573" s="4" t="s">
        <v>164</v>
      </c>
      <c r="D573" s="3" t="s">
        <v>265</v>
      </c>
      <c r="E573" s="3">
        <v>400</v>
      </c>
      <c r="F573" s="1"/>
      <c r="G573" s="1"/>
    </row>
    <row r="574" spans="1:7" s="16" customFormat="1" ht="12.75">
      <c r="A574" s="3">
        <v>270019</v>
      </c>
      <c r="B574" s="17" t="s">
        <v>165</v>
      </c>
      <c r="C574" s="4" t="s">
        <v>166</v>
      </c>
      <c r="D574" s="3" t="s">
        <v>265</v>
      </c>
      <c r="E574" s="3">
        <v>400</v>
      </c>
      <c r="F574" s="1"/>
      <c r="G574" s="1"/>
    </row>
    <row r="575" spans="1:7" s="16" customFormat="1" ht="12.75">
      <c r="A575" s="3">
        <v>270020</v>
      </c>
      <c r="B575" s="17" t="s">
        <v>167</v>
      </c>
      <c r="C575" s="4" t="s">
        <v>168</v>
      </c>
      <c r="D575" s="3" t="s">
        <v>265</v>
      </c>
      <c r="E575" s="3">
        <v>400</v>
      </c>
      <c r="F575" s="1"/>
      <c r="G575" s="1"/>
    </row>
    <row r="576" spans="1:7" s="16" customFormat="1" ht="12.75">
      <c r="A576" s="3">
        <v>270021</v>
      </c>
      <c r="B576" s="17" t="s">
        <v>133</v>
      </c>
      <c r="C576" s="4" t="s">
        <v>134</v>
      </c>
      <c r="D576" s="3" t="s">
        <v>265</v>
      </c>
      <c r="E576" s="5">
        <v>1550</v>
      </c>
      <c r="F576" s="1"/>
      <c r="G576" s="1"/>
    </row>
    <row r="577" spans="1:7" s="16" customFormat="1" ht="12.75">
      <c r="A577" s="3">
        <v>270022</v>
      </c>
      <c r="B577" s="17" t="s">
        <v>135</v>
      </c>
      <c r="C577" s="4" t="s">
        <v>136</v>
      </c>
      <c r="D577" s="3" t="s">
        <v>265</v>
      </c>
      <c r="E577" s="5">
        <v>1200</v>
      </c>
      <c r="F577" s="1"/>
      <c r="G577" s="1"/>
    </row>
    <row r="578" spans="1:7" s="16" customFormat="1" ht="12.75">
      <c r="A578" s="3">
        <v>270023</v>
      </c>
      <c r="B578" s="17" t="s">
        <v>139</v>
      </c>
      <c r="C578" s="4" t="s">
        <v>140</v>
      </c>
      <c r="D578" s="3" t="s">
        <v>265</v>
      </c>
      <c r="E578" s="3">
        <v>350</v>
      </c>
      <c r="F578" s="1"/>
      <c r="G578" s="1"/>
    </row>
    <row r="579" spans="1:7" s="16" customFormat="1" ht="12.75">
      <c r="A579" s="3">
        <v>270024</v>
      </c>
      <c r="B579" s="17" t="s">
        <v>155</v>
      </c>
      <c r="C579" s="4" t="s">
        <v>156</v>
      </c>
      <c r="D579" s="3" t="s">
        <v>265</v>
      </c>
      <c r="E579" s="3">
        <v>500</v>
      </c>
      <c r="F579" s="1"/>
      <c r="G579" s="1"/>
    </row>
    <row r="580" spans="1:7" s="16" customFormat="1" ht="12.75">
      <c r="A580" s="3">
        <v>270025</v>
      </c>
      <c r="B580" s="17" t="s">
        <v>143</v>
      </c>
      <c r="C580" s="4" t="s">
        <v>144</v>
      </c>
      <c r="D580" s="3" t="s">
        <v>265</v>
      </c>
      <c r="E580" s="3">
        <v>550</v>
      </c>
      <c r="F580" s="1"/>
      <c r="G580" s="1"/>
    </row>
    <row r="581" spans="1:7" s="16" customFormat="1" ht="12.75">
      <c r="A581" s="3">
        <v>270026</v>
      </c>
      <c r="B581" s="17" t="s">
        <v>145</v>
      </c>
      <c r="C581" s="4" t="s">
        <v>146</v>
      </c>
      <c r="D581" s="3" t="s">
        <v>265</v>
      </c>
      <c r="E581" s="3">
        <v>400</v>
      </c>
      <c r="F581" s="1"/>
      <c r="G581" s="1"/>
    </row>
    <row r="582" spans="1:7" s="16" customFormat="1" ht="12.75">
      <c r="A582" s="3">
        <v>270027</v>
      </c>
      <c r="B582" s="17" t="s">
        <v>147</v>
      </c>
      <c r="C582" s="4" t="s">
        <v>148</v>
      </c>
      <c r="D582" s="3" t="s">
        <v>265</v>
      </c>
      <c r="E582" s="3">
        <v>400</v>
      </c>
      <c r="F582" s="1"/>
      <c r="G582" s="1"/>
    </row>
    <row r="583" spans="1:7" s="16" customFormat="1" ht="12.75">
      <c r="A583" s="3">
        <v>270028</v>
      </c>
      <c r="B583" s="17" t="s">
        <v>149</v>
      </c>
      <c r="C583" s="4" t="s">
        <v>150</v>
      </c>
      <c r="D583" s="3" t="s">
        <v>265</v>
      </c>
      <c r="E583" s="3">
        <v>400</v>
      </c>
      <c r="F583" s="1"/>
      <c r="G583" s="1"/>
    </row>
    <row r="584" spans="1:7" s="16" customFormat="1" ht="12.75">
      <c r="A584" s="3">
        <v>270029</v>
      </c>
      <c r="B584" s="17" t="s">
        <v>151</v>
      </c>
      <c r="C584" s="4" t="s">
        <v>152</v>
      </c>
      <c r="D584" s="3" t="s">
        <v>265</v>
      </c>
      <c r="E584" s="3">
        <v>400</v>
      </c>
      <c r="F584" s="1"/>
      <c r="G584" s="1"/>
    </row>
    <row r="585" spans="1:7" s="16" customFormat="1" ht="12.75">
      <c r="A585" s="3">
        <v>270030</v>
      </c>
      <c r="B585" s="17" t="s">
        <v>173</v>
      </c>
      <c r="C585" s="4" t="s">
        <v>174</v>
      </c>
      <c r="D585" s="3" t="s">
        <v>265</v>
      </c>
      <c r="E585" s="3">
        <v>400</v>
      </c>
      <c r="F585" s="1"/>
      <c r="G585" s="1"/>
    </row>
    <row r="586" spans="1:7" s="16" customFormat="1" ht="12.75">
      <c r="A586" s="3">
        <v>270031</v>
      </c>
      <c r="B586" s="17" t="s">
        <v>175</v>
      </c>
      <c r="C586" s="4" t="s">
        <v>176</v>
      </c>
      <c r="D586" s="3" t="s">
        <v>265</v>
      </c>
      <c r="E586" s="3">
        <v>500</v>
      </c>
      <c r="F586" s="1"/>
      <c r="G586" s="1"/>
    </row>
    <row r="587" spans="1:7" s="16" customFormat="1" ht="12.75">
      <c r="A587" s="25">
        <v>270032</v>
      </c>
      <c r="B587" s="17" t="s">
        <v>177</v>
      </c>
      <c r="C587" s="4" t="s">
        <v>178</v>
      </c>
      <c r="D587" s="3" t="s">
        <v>265</v>
      </c>
      <c r="E587" s="3">
        <v>550</v>
      </c>
      <c r="F587" s="1"/>
      <c r="G587" s="1"/>
    </row>
    <row r="588" spans="1:7" s="16" customFormat="1" ht="12.75">
      <c r="A588" s="3">
        <v>270033</v>
      </c>
      <c r="B588" s="17" t="s">
        <v>153</v>
      </c>
      <c r="C588" s="4" t="s">
        <v>154</v>
      </c>
      <c r="D588" s="3" t="s">
        <v>265</v>
      </c>
      <c r="E588" s="3">
        <v>550</v>
      </c>
      <c r="F588" s="1"/>
      <c r="G588" s="1"/>
    </row>
    <row r="589" spans="1:7" s="16" customFormat="1" ht="12.75">
      <c r="A589" s="3">
        <v>270034</v>
      </c>
      <c r="B589" s="17" t="s">
        <v>141</v>
      </c>
      <c r="C589" s="4" t="s">
        <v>142</v>
      </c>
      <c r="D589" s="3" t="s">
        <v>265</v>
      </c>
      <c r="E589" s="3">
        <v>600</v>
      </c>
      <c r="F589" s="1"/>
      <c r="G589" s="1"/>
    </row>
    <row r="590" spans="1:7" s="16" customFormat="1" ht="12.75">
      <c r="A590" s="3">
        <v>270035</v>
      </c>
      <c r="B590" s="17" t="s">
        <v>171</v>
      </c>
      <c r="C590" s="4" t="s">
        <v>172</v>
      </c>
      <c r="D590" s="3" t="s">
        <v>265</v>
      </c>
      <c r="E590" s="3">
        <v>400</v>
      </c>
      <c r="F590" s="1"/>
      <c r="G590" s="1"/>
    </row>
    <row r="591" spans="1:7" s="16" customFormat="1" ht="12.75">
      <c r="A591" s="3">
        <v>270036</v>
      </c>
      <c r="B591" s="17" t="s">
        <v>169</v>
      </c>
      <c r="C591" s="4" t="s">
        <v>170</v>
      </c>
      <c r="D591" s="3" t="s">
        <v>265</v>
      </c>
      <c r="E591" s="3">
        <v>600</v>
      </c>
      <c r="F591" s="1"/>
      <c r="G591" s="1"/>
    </row>
    <row r="592" spans="1:7" s="16" customFormat="1" ht="12.75" customHeight="1">
      <c r="A592" s="297" t="s">
        <v>707</v>
      </c>
      <c r="B592" s="298"/>
      <c r="C592" s="298"/>
      <c r="D592" s="298"/>
      <c r="E592" s="299"/>
      <c r="F592" s="1"/>
      <c r="G592" s="1"/>
    </row>
    <row r="593" spans="1:7" s="16" customFormat="1" ht="25.5">
      <c r="A593" s="3">
        <v>280011</v>
      </c>
      <c r="B593" s="17" t="s">
        <v>678</v>
      </c>
      <c r="C593" s="104" t="s">
        <v>682</v>
      </c>
      <c r="D593" s="3" t="s">
        <v>213</v>
      </c>
      <c r="E593" s="5">
        <v>1900</v>
      </c>
      <c r="F593" s="1"/>
      <c r="G593" s="1"/>
    </row>
    <row r="594" spans="1:7" s="16" customFormat="1" ht="12.75">
      <c r="A594" s="3">
        <v>280012</v>
      </c>
      <c r="B594" s="17" t="s">
        <v>679</v>
      </c>
      <c r="C594" s="17" t="s">
        <v>548</v>
      </c>
      <c r="D594" s="3" t="s">
        <v>213</v>
      </c>
      <c r="E594" s="5">
        <v>3300</v>
      </c>
      <c r="F594" s="1"/>
      <c r="G594" s="1"/>
    </row>
    <row r="595" spans="1:7" s="16" customFormat="1" ht="25.5">
      <c r="A595" s="3">
        <v>280013</v>
      </c>
      <c r="B595" s="17" t="s">
        <v>680</v>
      </c>
      <c r="C595" s="17" t="s">
        <v>2014</v>
      </c>
      <c r="D595" s="3" t="s">
        <v>213</v>
      </c>
      <c r="E595" s="5">
        <v>5800</v>
      </c>
      <c r="F595" s="1"/>
      <c r="G595" s="1"/>
    </row>
    <row r="596" spans="1:7" s="16" customFormat="1" ht="12.75">
      <c r="A596" s="3">
        <v>280014</v>
      </c>
      <c r="B596" s="17" t="s">
        <v>681</v>
      </c>
      <c r="C596" s="104" t="s">
        <v>1195</v>
      </c>
      <c r="D596" s="3" t="s">
        <v>213</v>
      </c>
      <c r="E596" s="5">
        <v>1300</v>
      </c>
      <c r="F596" s="1"/>
      <c r="G596" s="1"/>
    </row>
    <row r="597" spans="1:7" s="16" customFormat="1" ht="12.75">
      <c r="A597" s="300" t="s">
        <v>767</v>
      </c>
      <c r="B597" s="301"/>
      <c r="C597" s="301"/>
      <c r="D597" s="301"/>
      <c r="E597" s="302"/>
      <c r="F597" s="1"/>
      <c r="G597" s="1"/>
    </row>
    <row r="598" spans="1:7" s="16" customFormat="1" ht="12.75">
      <c r="A598" s="3">
        <v>110011</v>
      </c>
      <c r="B598" s="105" t="s">
        <v>757</v>
      </c>
      <c r="C598" s="105" t="s">
        <v>721</v>
      </c>
      <c r="D598" s="14" t="s">
        <v>267</v>
      </c>
      <c r="E598" s="106">
        <v>1000</v>
      </c>
      <c r="F598" s="1"/>
      <c r="G598" s="1"/>
    </row>
    <row r="599" spans="1:7" s="16" customFormat="1" ht="12.75">
      <c r="A599" s="3">
        <v>110012</v>
      </c>
      <c r="B599" s="105" t="s">
        <v>758</v>
      </c>
      <c r="C599" s="105" t="s">
        <v>722</v>
      </c>
      <c r="D599" s="14" t="s">
        <v>267</v>
      </c>
      <c r="E599" s="106">
        <v>600</v>
      </c>
      <c r="F599" s="1"/>
      <c r="G599" s="1"/>
    </row>
    <row r="600" spans="1:7" s="16" customFormat="1" ht="12.75">
      <c r="A600" s="8">
        <v>110013</v>
      </c>
      <c r="B600" s="105" t="s">
        <v>759</v>
      </c>
      <c r="C600" s="105" t="s">
        <v>723</v>
      </c>
      <c r="D600" s="14" t="s">
        <v>267</v>
      </c>
      <c r="E600" s="106">
        <v>400</v>
      </c>
      <c r="F600" s="1"/>
      <c r="G600" s="1"/>
    </row>
    <row r="601" spans="1:7" s="16" customFormat="1" ht="25.5">
      <c r="A601" s="8">
        <v>110014</v>
      </c>
      <c r="B601" s="104" t="s">
        <v>692</v>
      </c>
      <c r="C601" s="17" t="s">
        <v>708</v>
      </c>
      <c r="D601" s="3" t="s">
        <v>461</v>
      </c>
      <c r="E601" s="30">
        <v>1100</v>
      </c>
      <c r="F601" s="1"/>
      <c r="G601" s="1"/>
    </row>
    <row r="602" spans="1:7" s="16" customFormat="1" ht="12.75">
      <c r="A602" s="3">
        <v>110015</v>
      </c>
      <c r="B602" s="104" t="s">
        <v>701</v>
      </c>
      <c r="C602" s="17" t="s">
        <v>693</v>
      </c>
      <c r="D602" s="3" t="s">
        <v>213</v>
      </c>
      <c r="E602" s="30">
        <v>11000</v>
      </c>
      <c r="F602" s="1"/>
      <c r="G602" s="1"/>
    </row>
    <row r="603" spans="1:7" s="16" customFormat="1" ht="25.5">
      <c r="A603" s="8">
        <v>110016</v>
      </c>
      <c r="B603" s="103" t="s">
        <v>700</v>
      </c>
      <c r="C603" s="17" t="s">
        <v>687</v>
      </c>
      <c r="D603" s="3" t="s">
        <v>489</v>
      </c>
      <c r="E603" s="5">
        <v>3800</v>
      </c>
      <c r="F603" s="1"/>
      <c r="G603" s="1"/>
    </row>
    <row r="604" spans="1:7" s="16" customFormat="1" ht="12.75">
      <c r="A604" s="3">
        <v>110017</v>
      </c>
      <c r="B604" s="97" t="s">
        <v>694</v>
      </c>
      <c r="C604" s="107" t="s">
        <v>695</v>
      </c>
      <c r="D604" s="3" t="s">
        <v>489</v>
      </c>
      <c r="E604" s="108">
        <v>9900</v>
      </c>
      <c r="F604" s="1"/>
      <c r="G604" s="1"/>
    </row>
    <row r="605" spans="1:7" s="16" customFormat="1" ht="12.75">
      <c r="A605" s="3">
        <v>110018</v>
      </c>
      <c r="B605" s="19" t="s">
        <v>696</v>
      </c>
      <c r="C605" s="107" t="s">
        <v>691</v>
      </c>
      <c r="D605" s="3" t="s">
        <v>489</v>
      </c>
      <c r="E605" s="108">
        <v>11550</v>
      </c>
      <c r="F605" s="1"/>
      <c r="G605" s="1"/>
    </row>
    <row r="606" spans="1:7" s="16" customFormat="1" ht="12.75">
      <c r="A606" s="29">
        <v>110019</v>
      </c>
      <c r="B606" s="97" t="s">
        <v>763</v>
      </c>
      <c r="C606" s="97" t="s">
        <v>764</v>
      </c>
      <c r="D606" s="3" t="s">
        <v>489</v>
      </c>
      <c r="E606" s="108">
        <v>7150</v>
      </c>
      <c r="F606" s="1"/>
      <c r="G606" s="1"/>
    </row>
    <row r="607" spans="1:7" s="16" customFormat="1" ht="12.75">
      <c r="A607" s="29">
        <v>110020</v>
      </c>
      <c r="B607" s="19" t="s">
        <v>697</v>
      </c>
      <c r="C607" s="99" t="s">
        <v>689</v>
      </c>
      <c r="D607" s="3" t="s">
        <v>489</v>
      </c>
      <c r="E607" s="108">
        <v>11000</v>
      </c>
      <c r="F607" s="1"/>
      <c r="G607" s="1"/>
    </row>
    <row r="608" spans="1:7" s="16" customFormat="1" ht="12.75">
      <c r="A608" s="29">
        <v>110021</v>
      </c>
      <c r="B608" s="19" t="s">
        <v>698</v>
      </c>
      <c r="C608" s="104" t="s">
        <v>688</v>
      </c>
      <c r="D608" s="3" t="s">
        <v>489</v>
      </c>
      <c r="E608" s="5">
        <v>15400</v>
      </c>
      <c r="F608" s="109"/>
      <c r="G608" s="1"/>
    </row>
    <row r="609" spans="1:7" s="16" customFormat="1" ht="25.5">
      <c r="A609" s="29">
        <v>110022</v>
      </c>
      <c r="B609" s="19" t="s">
        <v>699</v>
      </c>
      <c r="C609" s="104" t="s">
        <v>690</v>
      </c>
      <c r="D609" s="3" t="s">
        <v>489</v>
      </c>
      <c r="E609" s="5">
        <v>3900</v>
      </c>
      <c r="F609" s="109"/>
      <c r="G609" s="1"/>
    </row>
    <row r="610" spans="1:7" s="16" customFormat="1" ht="12.75">
      <c r="A610" s="26">
        <v>110023</v>
      </c>
      <c r="B610" s="19" t="s">
        <v>2010</v>
      </c>
      <c r="C610" s="110" t="s">
        <v>2011</v>
      </c>
      <c r="D610" s="26" t="s">
        <v>489</v>
      </c>
      <c r="E610" s="111">
        <v>5500</v>
      </c>
      <c r="F610" s="1"/>
      <c r="G610" s="1"/>
    </row>
    <row r="611" spans="1:7" s="16" customFormat="1" ht="12.75" customHeight="1">
      <c r="A611" s="315" t="s">
        <v>1201</v>
      </c>
      <c r="B611" s="316"/>
      <c r="C611" s="316"/>
      <c r="D611" s="316"/>
      <c r="E611" s="317"/>
      <c r="F611" s="1"/>
      <c r="G611" s="1"/>
    </row>
    <row r="612" spans="1:7" s="16" customFormat="1" ht="13.5" customHeight="1">
      <c r="A612" s="3">
        <v>200012</v>
      </c>
      <c r="B612" s="112" t="s">
        <v>1225</v>
      </c>
      <c r="C612" s="113" t="s">
        <v>1246</v>
      </c>
      <c r="D612" s="114" t="s">
        <v>1202</v>
      </c>
      <c r="E612" s="210">
        <v>29600</v>
      </c>
      <c r="F612" s="1"/>
      <c r="G612" s="1"/>
    </row>
    <row r="613" spans="1:7" s="16" customFormat="1" ht="12.75">
      <c r="A613" s="3">
        <v>200013</v>
      </c>
      <c r="B613" s="112" t="s">
        <v>1226</v>
      </c>
      <c r="C613" s="113" t="s">
        <v>1224</v>
      </c>
      <c r="D613" s="114" t="s">
        <v>1202</v>
      </c>
      <c r="E613" s="211">
        <v>65730</v>
      </c>
      <c r="F613" s="1"/>
      <c r="G613" s="1"/>
    </row>
    <row r="614" spans="1:7" s="16" customFormat="1" ht="12.75">
      <c r="A614" s="3">
        <v>200014</v>
      </c>
      <c r="B614" s="112" t="s">
        <v>1227</v>
      </c>
      <c r="C614" s="115" t="s">
        <v>1223</v>
      </c>
      <c r="D614" s="114" t="s">
        <v>1202</v>
      </c>
      <c r="E614" s="211">
        <v>14640</v>
      </c>
      <c r="F614" s="1"/>
      <c r="G614" s="1"/>
    </row>
    <row r="615" spans="1:7" s="16" customFormat="1" ht="12.75">
      <c r="A615" s="3">
        <v>200015</v>
      </c>
      <c r="B615" s="112" t="s">
        <v>1228</v>
      </c>
      <c r="C615" s="115" t="s">
        <v>1203</v>
      </c>
      <c r="D615" s="114" t="s">
        <v>1202</v>
      </c>
      <c r="E615" s="210">
        <v>32720</v>
      </c>
      <c r="F615" s="1"/>
      <c r="G615" s="1"/>
    </row>
    <row r="616" spans="1:7" s="16" customFormat="1" ht="12.75">
      <c r="A616" s="3">
        <v>200016</v>
      </c>
      <c r="B616" s="112" t="s">
        <v>1229</v>
      </c>
      <c r="C616" s="113" t="s">
        <v>1204</v>
      </c>
      <c r="D616" s="114" t="s">
        <v>1202</v>
      </c>
      <c r="E616" s="210">
        <v>15500</v>
      </c>
      <c r="F616" s="1"/>
      <c r="G616" s="1"/>
    </row>
    <row r="617" spans="1:7" s="16" customFormat="1" ht="12.75">
      <c r="A617" s="3">
        <v>200017</v>
      </c>
      <c r="B617" s="112" t="s">
        <v>1230</v>
      </c>
      <c r="C617" s="113" t="s">
        <v>1205</v>
      </c>
      <c r="D617" s="114" t="s">
        <v>1202</v>
      </c>
      <c r="E617" s="210">
        <v>27070</v>
      </c>
      <c r="F617" s="1"/>
      <c r="G617" s="1"/>
    </row>
    <row r="618" spans="1:7" s="16" customFormat="1" ht="12.75">
      <c r="A618" s="116">
        <v>200018</v>
      </c>
      <c r="B618" s="112" t="s">
        <v>1231</v>
      </c>
      <c r="C618" s="113" t="s">
        <v>1206</v>
      </c>
      <c r="D618" s="114" t="s">
        <v>1220</v>
      </c>
      <c r="E618" s="210">
        <v>16100</v>
      </c>
      <c r="F618" s="1"/>
      <c r="G618" s="1"/>
    </row>
    <row r="619" spans="1:7" s="16" customFormat="1" ht="12.75">
      <c r="A619" s="116">
        <v>200019</v>
      </c>
      <c r="B619" s="112" t="s">
        <v>1232</v>
      </c>
      <c r="C619" s="113" t="s">
        <v>1206</v>
      </c>
      <c r="D619" s="114" t="s">
        <v>1202</v>
      </c>
      <c r="E619" s="210">
        <v>58630</v>
      </c>
      <c r="F619" s="1"/>
      <c r="G619" s="1"/>
    </row>
    <row r="620" spans="1:7" s="16" customFormat="1" ht="12.75">
      <c r="A620" s="116">
        <v>200020</v>
      </c>
      <c r="B620" s="112" t="s">
        <v>1233</v>
      </c>
      <c r="C620" s="113" t="s">
        <v>1207</v>
      </c>
      <c r="D620" s="114" t="s">
        <v>1202</v>
      </c>
      <c r="E620" s="210">
        <v>150520</v>
      </c>
      <c r="F620" s="1"/>
      <c r="G620" s="1"/>
    </row>
    <row r="621" spans="1:7" s="16" customFormat="1" ht="12.75">
      <c r="A621" s="116">
        <v>200021</v>
      </c>
      <c r="B621" s="112" t="s">
        <v>1234</v>
      </c>
      <c r="C621" s="113" t="s">
        <v>1208</v>
      </c>
      <c r="D621" s="114" t="s">
        <v>1220</v>
      </c>
      <c r="E621" s="210">
        <v>8520</v>
      </c>
      <c r="F621" s="1"/>
      <c r="G621" s="1"/>
    </row>
    <row r="622" spans="1:7" s="16" customFormat="1" ht="12.75">
      <c r="A622" s="116">
        <v>200022</v>
      </c>
      <c r="B622" s="112" t="s">
        <v>1235</v>
      </c>
      <c r="C622" s="113" t="s">
        <v>1209</v>
      </c>
      <c r="D622" s="114" t="s">
        <v>1221</v>
      </c>
      <c r="E622" s="210">
        <v>40750</v>
      </c>
      <c r="F622" s="1"/>
      <c r="G622" s="1"/>
    </row>
    <row r="623" spans="1:7" s="16" customFormat="1" ht="25.5">
      <c r="A623" s="116">
        <v>200023</v>
      </c>
      <c r="B623" s="112" t="s">
        <v>1236</v>
      </c>
      <c r="C623" s="113" t="s">
        <v>1210</v>
      </c>
      <c r="D623" s="114" t="s">
        <v>1221</v>
      </c>
      <c r="E623" s="210">
        <v>40750</v>
      </c>
      <c r="F623" s="1"/>
      <c r="G623" s="1"/>
    </row>
    <row r="624" spans="1:7" s="16" customFormat="1" ht="12.75">
      <c r="A624" s="116">
        <v>200024</v>
      </c>
      <c r="B624" s="112" t="s">
        <v>1237</v>
      </c>
      <c r="C624" s="113" t="s">
        <v>1211</v>
      </c>
      <c r="D624" s="114" t="s">
        <v>1221</v>
      </c>
      <c r="E624" s="210">
        <v>40750</v>
      </c>
      <c r="F624" s="1"/>
      <c r="G624" s="1"/>
    </row>
    <row r="625" spans="1:7" s="16" customFormat="1" ht="25.5">
      <c r="A625" s="116">
        <v>200025</v>
      </c>
      <c r="B625" s="112" t="s">
        <v>1238</v>
      </c>
      <c r="C625" s="113" t="s">
        <v>1212</v>
      </c>
      <c r="D625" s="114" t="s">
        <v>1221</v>
      </c>
      <c r="E625" s="210">
        <v>40750</v>
      </c>
      <c r="F625" s="1"/>
      <c r="G625" s="1"/>
    </row>
    <row r="626" spans="1:7" s="16" customFormat="1" ht="25.5">
      <c r="A626" s="116">
        <v>200026</v>
      </c>
      <c r="B626" s="112" t="s">
        <v>1239</v>
      </c>
      <c r="C626" s="113" t="s">
        <v>1213</v>
      </c>
      <c r="D626" s="114" t="s">
        <v>1221</v>
      </c>
      <c r="E626" s="210">
        <v>63200</v>
      </c>
      <c r="F626" s="1"/>
      <c r="G626" s="1"/>
    </row>
    <row r="627" spans="1:7" s="16" customFormat="1" ht="15" customHeight="1">
      <c r="A627" s="116">
        <v>200027</v>
      </c>
      <c r="B627" s="112" t="s">
        <v>1240</v>
      </c>
      <c r="C627" s="113" t="s">
        <v>1214</v>
      </c>
      <c r="D627" s="114" t="s">
        <v>1221</v>
      </c>
      <c r="E627" s="210">
        <v>63200</v>
      </c>
      <c r="F627" s="1"/>
      <c r="G627" s="1"/>
    </row>
    <row r="628" spans="1:7" s="16" customFormat="1" ht="12.75">
      <c r="A628" s="116">
        <v>200028</v>
      </c>
      <c r="B628" s="112" t="s">
        <v>1241</v>
      </c>
      <c r="C628" s="113" t="s">
        <v>1215</v>
      </c>
      <c r="D628" s="114" t="s">
        <v>1220</v>
      </c>
      <c r="E628" s="210">
        <v>7620</v>
      </c>
      <c r="F628" s="1"/>
      <c r="G628" s="1"/>
    </row>
    <row r="629" spans="1:7" s="16" customFormat="1" ht="12.75">
      <c r="A629" s="116">
        <v>200029</v>
      </c>
      <c r="B629" s="112" t="s">
        <v>1242</v>
      </c>
      <c r="C629" s="113" t="s">
        <v>1216</v>
      </c>
      <c r="D629" s="114" t="s">
        <v>1222</v>
      </c>
      <c r="E629" s="210">
        <v>872</v>
      </c>
      <c r="F629" s="1"/>
      <c r="G629" s="1"/>
    </row>
    <row r="630" spans="1:7" s="16" customFormat="1" ht="12.75">
      <c r="A630" s="116">
        <v>200030</v>
      </c>
      <c r="B630" s="112" t="s">
        <v>1243</v>
      </c>
      <c r="C630" s="113" t="s">
        <v>1217</v>
      </c>
      <c r="D630" s="114" t="s">
        <v>1222</v>
      </c>
      <c r="E630" s="210">
        <v>1743</v>
      </c>
      <c r="F630" s="1"/>
      <c r="G630" s="1"/>
    </row>
    <row r="631" spans="1:7" s="16" customFormat="1" ht="12.75">
      <c r="A631" s="116">
        <v>200031</v>
      </c>
      <c r="B631" s="112" t="s">
        <v>1244</v>
      </c>
      <c r="C631" s="113" t="s">
        <v>1218</v>
      </c>
      <c r="D631" s="114" t="s">
        <v>1222</v>
      </c>
      <c r="E631" s="210">
        <v>1520</v>
      </c>
      <c r="F631" s="1"/>
      <c r="G631" s="1"/>
    </row>
    <row r="632" spans="1:7" s="16" customFormat="1" ht="12.75">
      <c r="A632" s="116">
        <v>200032</v>
      </c>
      <c r="B632" s="112" t="s">
        <v>1245</v>
      </c>
      <c r="C632" s="113" t="s">
        <v>1219</v>
      </c>
      <c r="D632" s="114" t="s">
        <v>1222</v>
      </c>
      <c r="E632" s="210">
        <v>3045</v>
      </c>
      <c r="F632" s="1"/>
      <c r="G632" s="1"/>
    </row>
    <row r="633" spans="1:5" ht="15" customHeight="1">
      <c r="A633" s="309" t="s">
        <v>747</v>
      </c>
      <c r="B633" s="310"/>
      <c r="C633" s="310"/>
      <c r="D633" s="310"/>
      <c r="E633" s="311"/>
    </row>
    <row r="634" spans="1:5" ht="15" customHeight="1">
      <c r="A634" s="3">
        <v>290011</v>
      </c>
      <c r="B634" s="109" t="s">
        <v>1133</v>
      </c>
      <c r="C634" s="117" t="s">
        <v>1135</v>
      </c>
      <c r="D634" s="106" t="s">
        <v>489</v>
      </c>
      <c r="E634" s="14">
        <v>1000</v>
      </c>
    </row>
    <row r="635" spans="1:5" ht="15" customHeight="1">
      <c r="A635" s="3">
        <v>290012</v>
      </c>
      <c r="B635" s="109" t="s">
        <v>1133</v>
      </c>
      <c r="C635" s="104" t="s">
        <v>1134</v>
      </c>
      <c r="D635" s="106" t="s">
        <v>489</v>
      </c>
      <c r="E635" s="106">
        <v>2200</v>
      </c>
    </row>
    <row r="636" spans="1:5" ht="25.5">
      <c r="A636" s="3">
        <v>290013</v>
      </c>
      <c r="B636" s="98" t="s">
        <v>711</v>
      </c>
      <c r="C636" s="98" t="s">
        <v>712</v>
      </c>
      <c r="D636" s="14" t="s">
        <v>212</v>
      </c>
      <c r="E636" s="118">
        <v>18700</v>
      </c>
    </row>
    <row r="637" spans="1:5" ht="12.75">
      <c r="A637" s="3">
        <v>290014</v>
      </c>
      <c r="B637" s="98" t="s">
        <v>731</v>
      </c>
      <c r="C637" s="98" t="s">
        <v>713</v>
      </c>
      <c r="D637" s="14" t="s">
        <v>212</v>
      </c>
      <c r="E637" s="118">
        <v>19800</v>
      </c>
    </row>
    <row r="638" spans="1:5" ht="12.75">
      <c r="A638" s="3">
        <v>290015</v>
      </c>
      <c r="B638" s="98" t="s">
        <v>734</v>
      </c>
      <c r="C638" s="119" t="s">
        <v>732</v>
      </c>
      <c r="D638" s="14" t="s">
        <v>212</v>
      </c>
      <c r="E638" s="5">
        <v>18700</v>
      </c>
    </row>
    <row r="639" spans="1:5" ht="12.75">
      <c r="A639" s="14">
        <v>290016</v>
      </c>
      <c r="B639" s="98" t="s">
        <v>1146</v>
      </c>
      <c r="C639" s="119" t="s">
        <v>1145</v>
      </c>
      <c r="D639" s="14" t="s">
        <v>212</v>
      </c>
      <c r="E639" s="5">
        <v>6160</v>
      </c>
    </row>
    <row r="640" spans="1:5" ht="12.75">
      <c r="A640" s="14">
        <v>290017</v>
      </c>
      <c r="B640" s="98" t="s">
        <v>735</v>
      </c>
      <c r="C640" s="103" t="s">
        <v>733</v>
      </c>
      <c r="D640" s="14" t="s">
        <v>212</v>
      </c>
      <c r="E640" s="5">
        <v>18700</v>
      </c>
    </row>
    <row r="641" spans="1:5" ht="12.75">
      <c r="A641" s="14">
        <v>290018</v>
      </c>
      <c r="B641" s="98" t="s">
        <v>716</v>
      </c>
      <c r="C641" s="98" t="s">
        <v>717</v>
      </c>
      <c r="D641" s="14" t="s">
        <v>212</v>
      </c>
      <c r="E641" s="118">
        <v>7200</v>
      </c>
    </row>
    <row r="642" spans="1:5" ht="25.5">
      <c r="A642" s="14">
        <v>290019</v>
      </c>
      <c r="B642" s="98" t="s">
        <v>736</v>
      </c>
      <c r="C642" s="98" t="s">
        <v>718</v>
      </c>
      <c r="D642" s="14" t="s">
        <v>212</v>
      </c>
      <c r="E642" s="118">
        <v>19800</v>
      </c>
    </row>
    <row r="643" spans="1:5" ht="12.75">
      <c r="A643" s="14">
        <v>290020</v>
      </c>
      <c r="B643" s="98" t="s">
        <v>738</v>
      </c>
      <c r="C643" s="103" t="s">
        <v>737</v>
      </c>
      <c r="D643" s="14" t="s">
        <v>212</v>
      </c>
      <c r="E643" s="120">
        <v>5500</v>
      </c>
    </row>
    <row r="644" spans="1:5" ht="12.75">
      <c r="A644" s="14">
        <v>290021</v>
      </c>
      <c r="B644" s="98" t="s">
        <v>740</v>
      </c>
      <c r="C644" s="98" t="s">
        <v>720</v>
      </c>
      <c r="D644" s="14" t="s">
        <v>212</v>
      </c>
      <c r="E644" s="118">
        <v>71500</v>
      </c>
    </row>
    <row r="645" spans="1:5" ht="12.75">
      <c r="A645" s="14">
        <v>290022</v>
      </c>
      <c r="B645" s="98" t="s">
        <v>739</v>
      </c>
      <c r="C645" s="98" t="s">
        <v>719</v>
      </c>
      <c r="D645" s="14" t="s">
        <v>212</v>
      </c>
      <c r="E645" s="118">
        <v>19800</v>
      </c>
    </row>
    <row r="646" spans="1:5" ht="25.5">
      <c r="A646" s="14">
        <v>290023</v>
      </c>
      <c r="B646" s="98" t="s">
        <v>709</v>
      </c>
      <c r="C646" s="98" t="s">
        <v>710</v>
      </c>
      <c r="D646" s="14" t="s">
        <v>212</v>
      </c>
      <c r="E646" s="118">
        <v>21000</v>
      </c>
    </row>
    <row r="647" spans="1:5" ht="12.75">
      <c r="A647" s="14">
        <v>290024</v>
      </c>
      <c r="B647" s="98" t="s">
        <v>741</v>
      </c>
      <c r="C647" s="98" t="s">
        <v>742</v>
      </c>
      <c r="D647" s="14" t="s">
        <v>212</v>
      </c>
      <c r="E647" s="118">
        <v>16500</v>
      </c>
    </row>
    <row r="648" spans="1:5" ht="12.75">
      <c r="A648" s="20">
        <v>290025</v>
      </c>
      <c r="B648" s="98" t="s">
        <v>745</v>
      </c>
      <c r="C648" s="103" t="s">
        <v>743</v>
      </c>
      <c r="D648" s="14" t="s">
        <v>212</v>
      </c>
      <c r="E648" s="120">
        <v>20000</v>
      </c>
    </row>
    <row r="649" spans="1:5" ht="12.75">
      <c r="A649" s="20">
        <v>290026</v>
      </c>
      <c r="B649" s="98" t="s">
        <v>746</v>
      </c>
      <c r="C649" s="103" t="s">
        <v>744</v>
      </c>
      <c r="D649" s="14" t="s">
        <v>212</v>
      </c>
      <c r="E649" s="120">
        <v>24200</v>
      </c>
    </row>
    <row r="650" spans="1:5" ht="12.75">
      <c r="A650" s="20">
        <v>290027</v>
      </c>
      <c r="B650" s="98" t="s">
        <v>714</v>
      </c>
      <c r="C650" s="98" t="s">
        <v>715</v>
      </c>
      <c r="D650" s="14" t="s">
        <v>212</v>
      </c>
      <c r="E650" s="118">
        <v>7700</v>
      </c>
    </row>
    <row r="651" spans="1:5" ht="21.75" customHeight="1">
      <c r="A651" s="291" t="s">
        <v>748</v>
      </c>
      <c r="B651" s="292"/>
      <c r="C651" s="292"/>
      <c r="D651" s="292"/>
      <c r="E651" s="293"/>
    </row>
    <row r="652" spans="1:5" ht="12.75">
      <c r="A652" s="3">
        <v>240011</v>
      </c>
      <c r="B652" s="98" t="s">
        <v>754</v>
      </c>
      <c r="C652" s="98" t="s">
        <v>724</v>
      </c>
      <c r="D652" s="14" t="s">
        <v>212</v>
      </c>
      <c r="E652" s="118">
        <v>33000</v>
      </c>
    </row>
    <row r="653" spans="1:5" ht="12.75">
      <c r="A653" s="14">
        <v>240012</v>
      </c>
      <c r="B653" s="98" t="s">
        <v>725</v>
      </c>
      <c r="C653" s="98" t="s">
        <v>726</v>
      </c>
      <c r="D653" s="14" t="s">
        <v>212</v>
      </c>
      <c r="E653" s="118">
        <v>29700</v>
      </c>
    </row>
    <row r="654" spans="1:5" ht="25.5">
      <c r="A654" s="14">
        <v>240013</v>
      </c>
      <c r="B654" s="98" t="s">
        <v>727</v>
      </c>
      <c r="C654" s="98" t="s">
        <v>728</v>
      </c>
      <c r="D654" s="14" t="s">
        <v>212</v>
      </c>
      <c r="E654" s="118">
        <v>46200</v>
      </c>
    </row>
    <row r="655" spans="1:5" ht="25.5">
      <c r="A655" s="14">
        <v>240014</v>
      </c>
      <c r="B655" s="98" t="s">
        <v>1136</v>
      </c>
      <c r="C655" s="98" t="s">
        <v>756</v>
      </c>
      <c r="D655" s="14" t="s">
        <v>212</v>
      </c>
      <c r="E655" s="118">
        <v>55000</v>
      </c>
    </row>
    <row r="656" spans="1:5" ht="25.5">
      <c r="A656" s="14">
        <v>240015</v>
      </c>
      <c r="B656" s="103" t="s">
        <v>729</v>
      </c>
      <c r="C656" s="75" t="s">
        <v>768</v>
      </c>
      <c r="D656" s="14" t="s">
        <v>212</v>
      </c>
      <c r="E656" s="118">
        <v>24200</v>
      </c>
    </row>
    <row r="657" spans="1:5" ht="25.5">
      <c r="A657" s="14">
        <v>240016</v>
      </c>
      <c r="B657" s="103" t="s">
        <v>1137</v>
      </c>
      <c r="C657" s="75" t="s">
        <v>1138</v>
      </c>
      <c r="D657" s="14" t="s">
        <v>212</v>
      </c>
      <c r="E657" s="118">
        <v>29000</v>
      </c>
    </row>
    <row r="658" spans="1:5" ht="25.5">
      <c r="A658" s="9">
        <v>240017</v>
      </c>
      <c r="B658" s="103" t="s">
        <v>1596</v>
      </c>
      <c r="C658" s="75" t="s">
        <v>769</v>
      </c>
      <c r="D658" s="14" t="s">
        <v>212</v>
      </c>
      <c r="E658" s="118">
        <v>16500</v>
      </c>
    </row>
    <row r="659" spans="2:5" ht="21" customHeight="1">
      <c r="B659" s="103" t="s">
        <v>1597</v>
      </c>
      <c r="C659" s="75" t="s">
        <v>1598</v>
      </c>
      <c r="D659" s="14" t="s">
        <v>212</v>
      </c>
      <c r="E659" s="9">
        <v>21000</v>
      </c>
    </row>
    <row r="660" spans="1:5" ht="25.5">
      <c r="A660" s="9">
        <v>240018</v>
      </c>
      <c r="B660" s="103" t="s">
        <v>1139</v>
      </c>
      <c r="C660" s="75" t="s">
        <v>1141</v>
      </c>
      <c r="D660" s="14" t="s">
        <v>212</v>
      </c>
      <c r="E660" s="118">
        <v>25000</v>
      </c>
    </row>
    <row r="661" spans="1:5" ht="25.5">
      <c r="A661" s="9">
        <v>240019</v>
      </c>
      <c r="B661" s="103" t="s">
        <v>765</v>
      </c>
      <c r="C661" s="75" t="s">
        <v>1143</v>
      </c>
      <c r="D661" s="14" t="s">
        <v>212</v>
      </c>
      <c r="E661" s="118">
        <v>30000</v>
      </c>
    </row>
    <row r="662" spans="1:5" ht="25.5">
      <c r="A662" s="9">
        <v>240020</v>
      </c>
      <c r="B662" s="103" t="s">
        <v>1142</v>
      </c>
      <c r="C662" s="75" t="s">
        <v>1140</v>
      </c>
      <c r="D662" s="14" t="s">
        <v>212</v>
      </c>
      <c r="E662" s="118">
        <v>33000</v>
      </c>
    </row>
    <row r="663" spans="1:5" ht="25.5">
      <c r="A663" s="9">
        <v>240021</v>
      </c>
      <c r="B663" s="98" t="s">
        <v>730</v>
      </c>
      <c r="C663" s="98" t="s">
        <v>1144</v>
      </c>
      <c r="D663" s="14" t="s">
        <v>212</v>
      </c>
      <c r="E663" s="118">
        <v>46200</v>
      </c>
    </row>
    <row r="664" spans="1:5" ht="25.5">
      <c r="A664" s="9">
        <v>240022</v>
      </c>
      <c r="B664" s="98" t="s">
        <v>766</v>
      </c>
      <c r="C664" s="98" t="s">
        <v>755</v>
      </c>
      <c r="D664" s="14" t="s">
        <v>212</v>
      </c>
      <c r="E664" s="118">
        <v>55000</v>
      </c>
    </row>
    <row r="665" spans="1:5" ht="12.75">
      <c r="A665" s="272" t="s">
        <v>686</v>
      </c>
      <c r="B665" s="273"/>
      <c r="C665" s="273"/>
      <c r="D665" s="273"/>
      <c r="E665" s="274"/>
    </row>
    <row r="666" spans="1:5" ht="12.75" customHeight="1">
      <c r="A666" s="306" t="s">
        <v>812</v>
      </c>
      <c r="B666" s="307"/>
      <c r="C666" s="307"/>
      <c r="D666" s="307"/>
      <c r="E666" s="308"/>
    </row>
    <row r="667" spans="1:5" ht="12.75">
      <c r="A667" s="3">
        <v>250010</v>
      </c>
      <c r="B667" s="103" t="s">
        <v>787</v>
      </c>
      <c r="C667" s="121" t="s">
        <v>786</v>
      </c>
      <c r="D667" s="3" t="s">
        <v>212</v>
      </c>
      <c r="E667" s="5">
        <v>63250</v>
      </c>
    </row>
    <row r="668" spans="1:5" ht="12.75">
      <c r="A668" s="3">
        <v>250011</v>
      </c>
      <c r="B668" s="4" t="s">
        <v>15</v>
      </c>
      <c r="C668" s="4" t="s">
        <v>773</v>
      </c>
      <c r="D668" s="3" t="s">
        <v>212</v>
      </c>
      <c r="E668" s="5">
        <v>59500</v>
      </c>
    </row>
    <row r="669" spans="1:5" ht="12.75">
      <c r="A669" s="3">
        <v>250012</v>
      </c>
      <c r="B669" s="4" t="s">
        <v>788</v>
      </c>
      <c r="C669" s="4" t="s">
        <v>770</v>
      </c>
      <c r="D669" s="3" t="s">
        <v>212</v>
      </c>
      <c r="E669" s="5">
        <v>44500</v>
      </c>
    </row>
    <row r="670" spans="1:5" ht="12.75">
      <c r="A670" s="3">
        <v>250013</v>
      </c>
      <c r="B670" s="4" t="s">
        <v>789</v>
      </c>
      <c r="C670" s="4" t="s">
        <v>771</v>
      </c>
      <c r="D670" s="3" t="s">
        <v>212</v>
      </c>
      <c r="E670" s="5">
        <v>50600</v>
      </c>
    </row>
    <row r="671" spans="1:5" ht="12.75">
      <c r="A671" s="3">
        <v>250014</v>
      </c>
      <c r="B671" s="4" t="s">
        <v>790</v>
      </c>
      <c r="C671" s="4" t="s">
        <v>772</v>
      </c>
      <c r="D671" s="3" t="s">
        <v>212</v>
      </c>
      <c r="E671" s="5">
        <v>57000</v>
      </c>
    </row>
    <row r="672" spans="1:5" ht="12.75">
      <c r="A672" s="3">
        <v>250015</v>
      </c>
      <c r="B672" s="4" t="s">
        <v>16</v>
      </c>
      <c r="C672" s="4" t="s">
        <v>777</v>
      </c>
      <c r="D672" s="3" t="s">
        <v>212</v>
      </c>
      <c r="E672" s="5">
        <v>34200</v>
      </c>
    </row>
    <row r="673" spans="1:5" ht="12.75">
      <c r="A673" s="3">
        <v>250016</v>
      </c>
      <c r="B673" s="4" t="s">
        <v>791</v>
      </c>
      <c r="C673" s="4" t="s">
        <v>774</v>
      </c>
      <c r="D673" s="3" t="s">
        <v>212</v>
      </c>
      <c r="E673" s="5">
        <v>50600</v>
      </c>
    </row>
    <row r="674" spans="1:5" ht="12.75">
      <c r="A674" s="3">
        <v>250017</v>
      </c>
      <c r="B674" s="4" t="s">
        <v>792</v>
      </c>
      <c r="C674" s="4" t="s">
        <v>775</v>
      </c>
      <c r="D674" s="3" t="s">
        <v>212</v>
      </c>
      <c r="E674" s="5">
        <v>57000</v>
      </c>
    </row>
    <row r="675" spans="1:5" ht="12.75">
      <c r="A675" s="3">
        <v>250018</v>
      </c>
      <c r="B675" s="4" t="s">
        <v>793</v>
      </c>
      <c r="C675" s="4" t="s">
        <v>776</v>
      </c>
      <c r="D675" s="3" t="s">
        <v>212</v>
      </c>
      <c r="E675" s="5">
        <v>63250</v>
      </c>
    </row>
    <row r="676" spans="1:5" ht="15" customHeight="1">
      <c r="A676" s="3">
        <v>250019</v>
      </c>
      <c r="B676" s="103" t="s">
        <v>17</v>
      </c>
      <c r="C676" s="103" t="s">
        <v>782</v>
      </c>
      <c r="D676" s="3" t="s">
        <v>212</v>
      </c>
      <c r="E676" s="5">
        <v>19000</v>
      </c>
    </row>
    <row r="677" spans="1:5" ht="12.75">
      <c r="A677" s="3">
        <v>250020</v>
      </c>
      <c r="B677" s="4" t="s">
        <v>18</v>
      </c>
      <c r="C677" s="122" t="s">
        <v>778</v>
      </c>
      <c r="D677" s="3" t="s">
        <v>212</v>
      </c>
      <c r="E677" s="5">
        <v>50600</v>
      </c>
    </row>
    <row r="678" spans="1:5" ht="12.75">
      <c r="A678" s="3">
        <v>250021</v>
      </c>
      <c r="B678" s="103" t="s">
        <v>783</v>
      </c>
      <c r="C678" s="103" t="s">
        <v>784</v>
      </c>
      <c r="D678" s="3" t="s">
        <v>212</v>
      </c>
      <c r="E678" s="5">
        <v>25300</v>
      </c>
    </row>
    <row r="679" spans="1:5" ht="12.75">
      <c r="A679" s="3">
        <v>250022</v>
      </c>
      <c r="B679" s="4" t="s">
        <v>794</v>
      </c>
      <c r="C679" s="98" t="s">
        <v>785</v>
      </c>
      <c r="D679" s="3" t="s">
        <v>212</v>
      </c>
      <c r="E679" s="5">
        <v>70000</v>
      </c>
    </row>
    <row r="680" spans="1:5" ht="25.5">
      <c r="A680" s="3">
        <v>250023</v>
      </c>
      <c r="B680" s="4" t="s">
        <v>795</v>
      </c>
      <c r="C680" s="98" t="s">
        <v>779</v>
      </c>
      <c r="D680" s="3" t="s">
        <v>212</v>
      </c>
      <c r="E680" s="5">
        <v>88550</v>
      </c>
    </row>
    <row r="681" spans="1:5" ht="12.75">
      <c r="A681" s="3">
        <v>250024</v>
      </c>
      <c r="B681" s="103" t="s">
        <v>780</v>
      </c>
      <c r="C681" s="103" t="s">
        <v>781</v>
      </c>
      <c r="D681" s="3" t="s">
        <v>212</v>
      </c>
      <c r="E681" s="5">
        <v>48000</v>
      </c>
    </row>
    <row r="682" spans="1:5" ht="12.75">
      <c r="A682" s="3">
        <v>250025</v>
      </c>
      <c r="B682" s="4" t="s">
        <v>1198</v>
      </c>
      <c r="C682" s="103" t="s">
        <v>1197</v>
      </c>
      <c r="D682" s="3" t="s">
        <v>212</v>
      </c>
      <c r="E682" s="5">
        <v>69500</v>
      </c>
    </row>
    <row r="683" spans="1:5" ht="12.75" customHeight="1">
      <c r="A683" s="306" t="s">
        <v>811</v>
      </c>
      <c r="B683" s="307"/>
      <c r="C683" s="307"/>
      <c r="D683" s="307"/>
      <c r="E683" s="308"/>
    </row>
    <row r="684" spans="1:5" ht="12.75">
      <c r="A684" s="123">
        <v>250125</v>
      </c>
      <c r="B684" s="124" t="s">
        <v>967</v>
      </c>
      <c r="C684" s="125" t="s">
        <v>800</v>
      </c>
      <c r="D684" s="126" t="s">
        <v>212</v>
      </c>
      <c r="E684" s="127">
        <v>88550</v>
      </c>
    </row>
    <row r="685" spans="1:5" ht="12.75">
      <c r="A685" s="9">
        <v>250126</v>
      </c>
      <c r="B685" s="19" t="s">
        <v>984</v>
      </c>
      <c r="C685" s="121" t="s">
        <v>799</v>
      </c>
      <c r="D685" s="3" t="s">
        <v>212</v>
      </c>
      <c r="E685" s="5">
        <v>57000</v>
      </c>
    </row>
    <row r="686" spans="1:5" ht="12.75">
      <c r="A686" s="9">
        <v>250127</v>
      </c>
      <c r="B686" s="19" t="s">
        <v>14</v>
      </c>
      <c r="C686" s="121" t="s">
        <v>801</v>
      </c>
      <c r="D686" s="3" t="s">
        <v>212</v>
      </c>
      <c r="E686" s="5">
        <v>38000</v>
      </c>
    </row>
    <row r="687" spans="1:5" ht="12.75">
      <c r="A687" s="9">
        <v>250128</v>
      </c>
      <c r="B687" s="19" t="s">
        <v>968</v>
      </c>
      <c r="C687" s="121" t="s">
        <v>802</v>
      </c>
      <c r="D687" s="3" t="s">
        <v>212</v>
      </c>
      <c r="E687" s="5">
        <v>19000</v>
      </c>
    </row>
    <row r="688" spans="1:8" ht="25.5">
      <c r="A688" s="9">
        <v>250129</v>
      </c>
      <c r="B688" s="17" t="s">
        <v>969</v>
      </c>
      <c r="C688" s="4" t="s">
        <v>796</v>
      </c>
      <c r="D688" s="3" t="s">
        <v>212</v>
      </c>
      <c r="E688" s="5">
        <v>114000</v>
      </c>
      <c r="F688" s="100"/>
      <c r="G688" s="100"/>
      <c r="H688" s="100"/>
    </row>
    <row r="689" spans="1:8" ht="25.5">
      <c r="A689" s="9">
        <v>250130</v>
      </c>
      <c r="B689" s="17" t="s">
        <v>970</v>
      </c>
      <c r="C689" s="4" t="s">
        <v>797</v>
      </c>
      <c r="D689" s="3" t="s">
        <v>212</v>
      </c>
      <c r="E689" s="5">
        <v>126500</v>
      </c>
      <c r="F689" s="100"/>
      <c r="G689" s="100"/>
      <c r="H689" s="100"/>
    </row>
    <row r="690" spans="1:8" ht="25.5">
      <c r="A690" s="9">
        <v>250131</v>
      </c>
      <c r="B690" s="17" t="s">
        <v>971</v>
      </c>
      <c r="C690" s="4" t="s">
        <v>798</v>
      </c>
      <c r="D690" s="3" t="s">
        <v>212</v>
      </c>
      <c r="E690" s="5">
        <v>152000</v>
      </c>
      <c r="F690" s="100"/>
      <c r="G690" s="100"/>
      <c r="H690" s="100"/>
    </row>
    <row r="691" spans="1:8" ht="12.75">
      <c r="A691" s="9">
        <v>250132</v>
      </c>
      <c r="B691" s="17"/>
      <c r="C691" s="4" t="s">
        <v>1196</v>
      </c>
      <c r="D691" s="3" t="s">
        <v>212</v>
      </c>
      <c r="E691" s="5">
        <v>25300</v>
      </c>
      <c r="F691" s="100"/>
      <c r="G691" s="100"/>
      <c r="H691" s="100"/>
    </row>
    <row r="692" spans="1:8" ht="25.5">
      <c r="A692" s="123">
        <v>250133</v>
      </c>
      <c r="B692" s="128" t="s">
        <v>980</v>
      </c>
      <c r="C692" s="129" t="s">
        <v>1629</v>
      </c>
      <c r="D692" s="126" t="s">
        <v>212</v>
      </c>
      <c r="E692" s="127">
        <v>116300</v>
      </c>
      <c r="F692" s="100"/>
      <c r="G692" s="100"/>
      <c r="H692" s="100"/>
    </row>
    <row r="693" spans="1:8" ht="25.5">
      <c r="A693" s="123">
        <v>250134</v>
      </c>
      <c r="B693" s="128" t="s">
        <v>981</v>
      </c>
      <c r="C693" s="129" t="s">
        <v>1630</v>
      </c>
      <c r="D693" s="126" t="s">
        <v>212</v>
      </c>
      <c r="E693" s="127">
        <v>129000</v>
      </c>
      <c r="F693" s="100"/>
      <c r="G693" s="100"/>
      <c r="H693" s="100"/>
    </row>
    <row r="694" spans="1:8" ht="25.5">
      <c r="A694" s="123">
        <v>250135</v>
      </c>
      <c r="B694" s="128" t="s">
        <v>982</v>
      </c>
      <c r="C694" s="129" t="s">
        <v>1631</v>
      </c>
      <c r="D694" s="126" t="s">
        <v>212</v>
      </c>
      <c r="E694" s="127">
        <v>154200</v>
      </c>
      <c r="F694" s="100"/>
      <c r="G694" s="100"/>
      <c r="H694" s="100"/>
    </row>
    <row r="695" spans="1:8" ht="12.75" customHeight="1">
      <c r="A695" s="303" t="s">
        <v>803</v>
      </c>
      <c r="B695" s="304"/>
      <c r="C695" s="304"/>
      <c r="D695" s="304"/>
      <c r="E695" s="305"/>
      <c r="F695" s="100"/>
      <c r="G695" s="100"/>
      <c r="H695" s="100"/>
    </row>
    <row r="696" spans="1:8" ht="25.5">
      <c r="A696" s="9">
        <v>250232</v>
      </c>
      <c r="B696" s="17" t="s">
        <v>980</v>
      </c>
      <c r="C696" s="41" t="s">
        <v>804</v>
      </c>
      <c r="D696" s="3" t="s">
        <v>212</v>
      </c>
      <c r="E696" s="5">
        <v>89500</v>
      </c>
      <c r="F696" s="100"/>
      <c r="G696" s="100"/>
      <c r="H696" s="100"/>
    </row>
    <row r="697" spans="1:8" ht="25.5">
      <c r="A697" s="9">
        <v>250233</v>
      </c>
      <c r="B697" s="17" t="s">
        <v>981</v>
      </c>
      <c r="C697" s="41" t="s">
        <v>805</v>
      </c>
      <c r="D697" s="3" t="s">
        <v>212</v>
      </c>
      <c r="E697" s="5">
        <v>103700</v>
      </c>
      <c r="F697" s="100"/>
      <c r="G697" s="100"/>
      <c r="H697" s="100"/>
    </row>
    <row r="698" spans="1:5" ht="25.5">
      <c r="A698" s="9">
        <v>250234</v>
      </c>
      <c r="B698" s="17" t="s">
        <v>982</v>
      </c>
      <c r="C698" s="41" t="s">
        <v>806</v>
      </c>
      <c r="D698" s="3" t="s">
        <v>212</v>
      </c>
      <c r="E698" s="9">
        <v>120200</v>
      </c>
    </row>
    <row r="699" spans="1:9" ht="25.5">
      <c r="A699" s="9">
        <v>250235</v>
      </c>
      <c r="B699" s="17" t="s">
        <v>983</v>
      </c>
      <c r="C699" s="41" t="s">
        <v>807</v>
      </c>
      <c r="D699" s="3" t="s">
        <v>212</v>
      </c>
      <c r="E699" s="50">
        <v>190000</v>
      </c>
      <c r="F699" s="130"/>
      <c r="G699" s="130"/>
      <c r="H699" s="130"/>
      <c r="I699" s="130"/>
    </row>
    <row r="700" spans="1:5" ht="12.75">
      <c r="A700" s="9">
        <v>250236</v>
      </c>
      <c r="B700" s="17" t="s">
        <v>190</v>
      </c>
      <c r="C700" s="121" t="s">
        <v>808</v>
      </c>
      <c r="D700" s="3" t="s">
        <v>212</v>
      </c>
      <c r="E700" s="9">
        <v>63250</v>
      </c>
    </row>
    <row r="701" spans="1:5" ht="12.75">
      <c r="A701" s="9">
        <v>250237</v>
      </c>
      <c r="B701" s="17" t="s">
        <v>1021</v>
      </c>
      <c r="C701" s="121" t="s">
        <v>809</v>
      </c>
      <c r="D701" s="3" t="s">
        <v>212</v>
      </c>
      <c r="E701" s="9">
        <v>57000</v>
      </c>
    </row>
    <row r="702" spans="1:5" ht="12.75" customHeight="1">
      <c r="A702" s="303" t="s">
        <v>810</v>
      </c>
      <c r="B702" s="304"/>
      <c r="C702" s="304"/>
      <c r="D702" s="304"/>
      <c r="E702" s="305"/>
    </row>
    <row r="703" spans="1:6" ht="25.5">
      <c r="A703" s="9">
        <v>250338</v>
      </c>
      <c r="B703" s="17" t="s">
        <v>1022</v>
      </c>
      <c r="C703" s="41" t="s">
        <v>813</v>
      </c>
      <c r="D703" s="3" t="s">
        <v>212</v>
      </c>
      <c r="E703" s="131">
        <v>76000</v>
      </c>
      <c r="F703" s="130"/>
    </row>
    <row r="704" spans="1:5" ht="25.5">
      <c r="A704" s="9">
        <v>250339</v>
      </c>
      <c r="B704" s="17" t="s">
        <v>1023</v>
      </c>
      <c r="C704" s="41" t="s">
        <v>814</v>
      </c>
      <c r="D704" s="3" t="s">
        <v>212</v>
      </c>
      <c r="E704" s="120">
        <v>95000</v>
      </c>
    </row>
    <row r="705" spans="1:5" ht="25.5">
      <c r="A705" s="9">
        <v>250340</v>
      </c>
      <c r="B705" s="17" t="s">
        <v>1024</v>
      </c>
      <c r="C705" s="41" t="s">
        <v>815</v>
      </c>
      <c r="D705" s="3" t="s">
        <v>212</v>
      </c>
      <c r="E705" s="120">
        <v>114000</v>
      </c>
    </row>
    <row r="706" spans="1:5" ht="12.75">
      <c r="A706" s="9">
        <v>250341</v>
      </c>
      <c r="B706" s="17" t="s">
        <v>1025</v>
      </c>
      <c r="C706" s="121" t="s">
        <v>816</v>
      </c>
      <c r="D706" s="3" t="s">
        <v>212</v>
      </c>
      <c r="E706" s="120">
        <v>139000</v>
      </c>
    </row>
    <row r="707" spans="1:5" ht="25.5">
      <c r="A707" s="9">
        <v>250342</v>
      </c>
      <c r="B707" s="17" t="s">
        <v>1026</v>
      </c>
      <c r="C707" s="41" t="s">
        <v>817</v>
      </c>
      <c r="D707" s="3" t="s">
        <v>212</v>
      </c>
      <c r="E707" s="120">
        <v>151800</v>
      </c>
    </row>
    <row r="708" spans="1:5" ht="25.5">
      <c r="A708" s="9">
        <v>250343</v>
      </c>
      <c r="B708" s="17" t="s">
        <v>1027</v>
      </c>
      <c r="C708" s="41" t="s">
        <v>818</v>
      </c>
      <c r="D708" s="3" t="s">
        <v>212</v>
      </c>
      <c r="E708" s="120">
        <v>190000</v>
      </c>
    </row>
    <row r="709" spans="1:5" ht="25.5">
      <c r="A709" s="9">
        <v>250344</v>
      </c>
      <c r="B709" s="17" t="s">
        <v>1028</v>
      </c>
      <c r="C709" s="41" t="s">
        <v>819</v>
      </c>
      <c r="D709" s="3" t="s">
        <v>212</v>
      </c>
      <c r="E709" s="120">
        <v>253000</v>
      </c>
    </row>
    <row r="710" spans="1:5" ht="25.5">
      <c r="A710" s="9">
        <v>250345</v>
      </c>
      <c r="B710" s="17" t="s">
        <v>1029</v>
      </c>
      <c r="C710" s="41" t="s">
        <v>820</v>
      </c>
      <c r="D710" s="3" t="s">
        <v>212</v>
      </c>
      <c r="E710" s="120">
        <v>177100</v>
      </c>
    </row>
    <row r="711" spans="1:5" ht="25.5">
      <c r="A711" s="9">
        <v>250346</v>
      </c>
      <c r="B711" s="17" t="s">
        <v>1030</v>
      </c>
      <c r="C711" s="41" t="s">
        <v>821</v>
      </c>
      <c r="D711" s="3" t="s">
        <v>212</v>
      </c>
      <c r="E711" s="120">
        <v>227700</v>
      </c>
    </row>
    <row r="712" spans="1:5" ht="25.5">
      <c r="A712" s="9">
        <v>250347</v>
      </c>
      <c r="B712" s="17" t="s">
        <v>1031</v>
      </c>
      <c r="C712" s="41" t="s">
        <v>822</v>
      </c>
      <c r="D712" s="3" t="s">
        <v>212</v>
      </c>
      <c r="E712" s="120">
        <v>291000</v>
      </c>
    </row>
    <row r="713" spans="1:5" ht="25.5">
      <c r="A713" s="9">
        <v>250348</v>
      </c>
      <c r="B713" s="132" t="s">
        <v>976</v>
      </c>
      <c r="C713" s="41" t="s">
        <v>823</v>
      </c>
      <c r="D713" s="3" t="s">
        <v>212</v>
      </c>
      <c r="E713" s="120">
        <v>82300</v>
      </c>
    </row>
    <row r="714" spans="1:5" ht="25.5">
      <c r="A714" s="9">
        <v>250349</v>
      </c>
      <c r="B714" s="101" t="s">
        <v>977</v>
      </c>
      <c r="C714" s="41" t="s">
        <v>824</v>
      </c>
      <c r="D714" s="3" t="s">
        <v>212</v>
      </c>
      <c r="E714" s="120">
        <v>107525</v>
      </c>
    </row>
    <row r="715" spans="1:5" ht="25.5">
      <c r="A715" s="133">
        <v>250349</v>
      </c>
      <c r="B715" s="134" t="s">
        <v>1971</v>
      </c>
      <c r="C715" s="135" t="s">
        <v>1972</v>
      </c>
      <c r="D715" s="126" t="s">
        <v>212</v>
      </c>
      <c r="E715" s="136">
        <v>110000</v>
      </c>
    </row>
    <row r="716" spans="1:5" ht="25.5">
      <c r="A716" s="9">
        <v>250350</v>
      </c>
      <c r="B716" s="101" t="s">
        <v>978</v>
      </c>
      <c r="C716" s="41" t="s">
        <v>825</v>
      </c>
      <c r="D716" s="3" t="s">
        <v>212</v>
      </c>
      <c r="E716" s="120">
        <v>133000</v>
      </c>
    </row>
    <row r="717" spans="1:5" ht="12.75">
      <c r="A717" s="303" t="s">
        <v>827</v>
      </c>
      <c r="B717" s="304"/>
      <c r="C717" s="304"/>
      <c r="D717" s="304"/>
      <c r="E717" s="305"/>
    </row>
    <row r="718" spans="1:5" ht="25.5">
      <c r="A718" s="9">
        <v>250452</v>
      </c>
      <c r="B718" s="17" t="s">
        <v>1032</v>
      </c>
      <c r="C718" s="41" t="s">
        <v>828</v>
      </c>
      <c r="D718" s="3" t="s">
        <v>212</v>
      </c>
      <c r="E718" s="120">
        <v>290950</v>
      </c>
    </row>
    <row r="719" spans="1:5" ht="25.5">
      <c r="A719" s="9">
        <v>250453</v>
      </c>
      <c r="B719" s="17" t="s">
        <v>1033</v>
      </c>
      <c r="C719" s="41" t="s">
        <v>829</v>
      </c>
      <c r="D719" s="3" t="s">
        <v>212</v>
      </c>
      <c r="E719" s="120">
        <v>531300</v>
      </c>
    </row>
    <row r="720" spans="1:5" ht="12.75">
      <c r="A720" s="303" t="s">
        <v>830</v>
      </c>
      <c r="B720" s="304"/>
      <c r="C720" s="304"/>
      <c r="D720" s="304"/>
      <c r="E720" s="305"/>
    </row>
    <row r="721" spans="1:5" ht="12.75">
      <c r="A721" s="9">
        <v>250554</v>
      </c>
      <c r="B721" s="103" t="s">
        <v>1008</v>
      </c>
      <c r="C721" s="41" t="s">
        <v>833</v>
      </c>
      <c r="D721" s="3" t="s">
        <v>212</v>
      </c>
      <c r="E721" s="50">
        <v>72100</v>
      </c>
    </row>
    <row r="722" spans="1:5" ht="12.75">
      <c r="A722" s="9">
        <v>250555</v>
      </c>
      <c r="B722" s="103" t="s">
        <v>1009</v>
      </c>
      <c r="C722" s="41" t="s">
        <v>832</v>
      </c>
      <c r="D722" s="3" t="s">
        <v>212</v>
      </c>
      <c r="E722" s="50">
        <v>76000</v>
      </c>
    </row>
    <row r="723" spans="1:5" ht="12.75">
      <c r="A723" s="9">
        <v>250556</v>
      </c>
      <c r="B723" s="103" t="s">
        <v>1010</v>
      </c>
      <c r="C723" s="41" t="s">
        <v>831</v>
      </c>
      <c r="D723" s="3" t="s">
        <v>212</v>
      </c>
      <c r="E723" s="50">
        <v>76000</v>
      </c>
    </row>
    <row r="724" spans="1:6" ht="25.5">
      <c r="A724" s="9">
        <v>250557</v>
      </c>
      <c r="B724" s="103" t="s">
        <v>1011</v>
      </c>
      <c r="C724" s="41" t="s">
        <v>1019</v>
      </c>
      <c r="D724" s="3" t="s">
        <v>212</v>
      </c>
      <c r="E724" s="50">
        <v>49335</v>
      </c>
      <c r="F724" s="137"/>
    </row>
    <row r="725" spans="1:7" ht="25.5">
      <c r="A725" s="9">
        <v>250558</v>
      </c>
      <c r="B725" s="103" t="s">
        <v>1012</v>
      </c>
      <c r="C725" s="41" t="s">
        <v>1015</v>
      </c>
      <c r="D725" s="3" t="s">
        <v>212</v>
      </c>
      <c r="E725" s="50">
        <v>57000</v>
      </c>
      <c r="F725" s="137"/>
      <c r="G725" s="137"/>
    </row>
    <row r="726" spans="1:7" ht="25.5">
      <c r="A726" s="9">
        <v>250559</v>
      </c>
      <c r="B726" s="103" t="s">
        <v>1013</v>
      </c>
      <c r="C726" s="41" t="s">
        <v>1016</v>
      </c>
      <c r="D726" s="3" t="s">
        <v>212</v>
      </c>
      <c r="E726" s="50">
        <v>63250</v>
      </c>
      <c r="F726" s="137"/>
      <c r="G726" s="137"/>
    </row>
    <row r="727" spans="1:7" ht="25.5">
      <c r="A727" s="9">
        <v>250560</v>
      </c>
      <c r="B727" s="103" t="s">
        <v>1014</v>
      </c>
      <c r="C727" s="41" t="s">
        <v>1017</v>
      </c>
      <c r="D727" s="3" t="s">
        <v>212</v>
      </c>
      <c r="E727" s="50">
        <v>76500</v>
      </c>
      <c r="F727" s="137"/>
      <c r="G727" s="137"/>
    </row>
    <row r="728" spans="1:7" ht="25.5">
      <c r="A728" s="9">
        <v>250561</v>
      </c>
      <c r="B728" s="103" t="s">
        <v>1020</v>
      </c>
      <c r="C728" s="41" t="s">
        <v>1018</v>
      </c>
      <c r="D728" s="3" t="s">
        <v>212</v>
      </c>
      <c r="E728" s="50">
        <v>69600</v>
      </c>
      <c r="F728" s="137"/>
      <c r="G728" s="137"/>
    </row>
    <row r="729" spans="1:7" ht="12.75">
      <c r="A729" s="303" t="s">
        <v>834</v>
      </c>
      <c r="B729" s="304"/>
      <c r="C729" s="304"/>
      <c r="D729" s="304"/>
      <c r="E729" s="305"/>
      <c r="G729" s="137"/>
    </row>
    <row r="730" spans="1:5" ht="12.75" customHeight="1">
      <c r="A730" s="9">
        <v>250662</v>
      </c>
      <c r="B730" s="97" t="s">
        <v>999</v>
      </c>
      <c r="C730" s="41" t="s">
        <v>836</v>
      </c>
      <c r="D730" s="3" t="s">
        <v>212</v>
      </c>
      <c r="E730" s="50">
        <v>20300</v>
      </c>
    </row>
    <row r="731" spans="1:5" ht="12.75" customHeight="1">
      <c r="A731" s="9">
        <v>250663</v>
      </c>
      <c r="B731" s="19" t="s">
        <v>992</v>
      </c>
      <c r="C731" s="41" t="s">
        <v>839</v>
      </c>
      <c r="D731" s="3" t="s">
        <v>212</v>
      </c>
      <c r="E731" s="50">
        <v>53200</v>
      </c>
    </row>
    <row r="732" spans="1:6" ht="12.75" customHeight="1">
      <c r="A732" s="9">
        <v>250664</v>
      </c>
      <c r="B732" s="19" t="s">
        <v>993</v>
      </c>
      <c r="C732" s="41" t="s">
        <v>838</v>
      </c>
      <c r="D732" s="3" t="s">
        <v>212</v>
      </c>
      <c r="E732" s="50">
        <v>75900</v>
      </c>
      <c r="F732" s="137"/>
    </row>
    <row r="733" spans="1:9" ht="25.5">
      <c r="A733" s="9">
        <v>250665</v>
      </c>
      <c r="B733" s="19" t="s">
        <v>998</v>
      </c>
      <c r="C733" s="41" t="s">
        <v>837</v>
      </c>
      <c r="D733" s="3" t="s">
        <v>212</v>
      </c>
      <c r="E733" s="50">
        <v>101200</v>
      </c>
      <c r="F733" s="137"/>
      <c r="G733" s="137"/>
      <c r="H733" s="137"/>
      <c r="I733" s="137"/>
    </row>
    <row r="734" spans="1:9" ht="12.75">
      <c r="A734" s="9">
        <v>250666</v>
      </c>
      <c r="B734" s="19" t="s">
        <v>994</v>
      </c>
      <c r="C734" s="41" t="s">
        <v>843</v>
      </c>
      <c r="D734" s="3" t="s">
        <v>212</v>
      </c>
      <c r="E734" s="50">
        <v>44275</v>
      </c>
      <c r="F734" s="137"/>
      <c r="G734" s="137"/>
      <c r="H734" s="137"/>
      <c r="I734" s="137"/>
    </row>
    <row r="735" spans="1:9" ht="12.75">
      <c r="A735" s="9">
        <v>250667</v>
      </c>
      <c r="B735" s="101" t="s">
        <v>995</v>
      </c>
      <c r="C735" s="41" t="s">
        <v>842</v>
      </c>
      <c r="D735" s="3" t="s">
        <v>212</v>
      </c>
      <c r="E735" s="50">
        <v>31000</v>
      </c>
      <c r="F735" s="137"/>
      <c r="G735" s="137"/>
      <c r="H735" s="137"/>
      <c r="I735" s="137"/>
    </row>
    <row r="736" spans="1:9" ht="12.75">
      <c r="A736" s="9">
        <v>250668</v>
      </c>
      <c r="B736" s="19" t="s">
        <v>996</v>
      </c>
      <c r="C736" s="41" t="s">
        <v>841</v>
      </c>
      <c r="D736" s="3" t="s">
        <v>212</v>
      </c>
      <c r="E736" s="50">
        <v>38000</v>
      </c>
      <c r="F736" s="137"/>
      <c r="G736" s="137"/>
      <c r="H736" s="137"/>
      <c r="I736" s="137"/>
    </row>
    <row r="737" spans="1:9" ht="12.75">
      <c r="A737" s="9">
        <v>250669</v>
      </c>
      <c r="B737" s="19" t="s">
        <v>997</v>
      </c>
      <c r="C737" s="41" t="s">
        <v>840</v>
      </c>
      <c r="D737" s="3" t="s">
        <v>212</v>
      </c>
      <c r="E737" s="50">
        <v>33000</v>
      </c>
      <c r="F737" s="137"/>
      <c r="G737" s="137"/>
      <c r="H737" s="137"/>
      <c r="I737" s="137"/>
    </row>
    <row r="738" spans="1:9" ht="12.75">
      <c r="A738" s="9">
        <v>250670</v>
      </c>
      <c r="B738" s="19" t="s">
        <v>973</v>
      </c>
      <c r="C738" s="41" t="s">
        <v>835</v>
      </c>
      <c r="D738" s="3" t="s">
        <v>212</v>
      </c>
      <c r="E738" s="50">
        <v>34200</v>
      </c>
      <c r="F738" s="137"/>
      <c r="G738" s="137"/>
      <c r="H738" s="137"/>
      <c r="I738" s="137"/>
    </row>
    <row r="739" spans="1:9" ht="12.75">
      <c r="A739" s="303" t="s">
        <v>844</v>
      </c>
      <c r="B739" s="304"/>
      <c r="C739" s="304"/>
      <c r="D739" s="304"/>
      <c r="E739" s="305"/>
      <c r="G739" s="137"/>
      <c r="H739" s="137"/>
      <c r="I739" s="137"/>
    </row>
    <row r="740" spans="1:6" ht="12.75">
      <c r="A740" s="9">
        <v>250771</v>
      </c>
      <c r="B740" s="19" t="s">
        <v>1065</v>
      </c>
      <c r="C740" s="41" t="s">
        <v>851</v>
      </c>
      <c r="D740" s="3" t="s">
        <v>212</v>
      </c>
      <c r="E740" s="50">
        <v>55660</v>
      </c>
      <c r="F740" s="130"/>
    </row>
    <row r="741" spans="1:10" ht="12.75">
      <c r="A741" s="9">
        <v>250772</v>
      </c>
      <c r="B741" s="19" t="s">
        <v>1073</v>
      </c>
      <c r="C741" s="41" t="s">
        <v>850</v>
      </c>
      <c r="D741" s="3" t="s">
        <v>212</v>
      </c>
      <c r="E741" s="50">
        <v>34500</v>
      </c>
      <c r="F741" s="130"/>
      <c r="G741" s="130"/>
      <c r="H741" s="130"/>
      <c r="I741" s="130"/>
      <c r="J741" s="130"/>
    </row>
    <row r="742" spans="1:10" ht="25.5">
      <c r="A742" s="9">
        <v>250773</v>
      </c>
      <c r="B742" s="19" t="s">
        <v>1074</v>
      </c>
      <c r="C742" s="41" t="s">
        <v>849</v>
      </c>
      <c r="D742" s="3" t="s">
        <v>212</v>
      </c>
      <c r="E742" s="50">
        <v>63250</v>
      </c>
      <c r="F742" s="130"/>
      <c r="G742" s="130"/>
      <c r="H742" s="130"/>
      <c r="I742" s="130"/>
      <c r="J742" s="130"/>
    </row>
    <row r="743" spans="1:10" ht="12.75">
      <c r="A743" s="9">
        <v>250774</v>
      </c>
      <c r="B743" s="19" t="s">
        <v>1069</v>
      </c>
      <c r="C743" s="41" t="s">
        <v>848</v>
      </c>
      <c r="D743" s="3" t="s">
        <v>212</v>
      </c>
      <c r="E743" s="50">
        <v>38000</v>
      </c>
      <c r="F743" s="130"/>
      <c r="G743" s="130"/>
      <c r="H743" s="130"/>
      <c r="I743" s="130"/>
      <c r="J743" s="130"/>
    </row>
    <row r="744" spans="1:10" ht="25.5">
      <c r="A744" s="9">
        <v>250775</v>
      </c>
      <c r="B744" s="19" t="s">
        <v>1070</v>
      </c>
      <c r="C744" s="41" t="s">
        <v>847</v>
      </c>
      <c r="D744" s="3" t="s">
        <v>212</v>
      </c>
      <c r="E744" s="50">
        <v>82300</v>
      </c>
      <c r="F744" s="130"/>
      <c r="G744" s="130"/>
      <c r="H744" s="130"/>
      <c r="I744" s="130"/>
      <c r="J744" s="130"/>
    </row>
    <row r="745" spans="1:10" ht="12.75">
      <c r="A745" s="9">
        <v>250776</v>
      </c>
      <c r="B745" s="19" t="s">
        <v>1071</v>
      </c>
      <c r="C745" s="41" t="s">
        <v>846</v>
      </c>
      <c r="D745" s="3" t="s">
        <v>212</v>
      </c>
      <c r="E745" s="50">
        <v>11400</v>
      </c>
      <c r="F745" s="130"/>
      <c r="G745" s="130"/>
      <c r="H745" s="130"/>
      <c r="I745" s="130"/>
      <c r="J745" s="130"/>
    </row>
    <row r="746" spans="1:10" ht="12.75">
      <c r="A746" s="9">
        <v>250777</v>
      </c>
      <c r="B746" s="19" t="s">
        <v>1072</v>
      </c>
      <c r="C746" s="41" t="s">
        <v>845</v>
      </c>
      <c r="D746" s="3" t="s">
        <v>212</v>
      </c>
      <c r="E746" s="50">
        <v>70000</v>
      </c>
      <c r="F746" s="130"/>
      <c r="G746" s="130"/>
      <c r="H746" s="130"/>
      <c r="I746" s="130"/>
      <c r="J746" s="130"/>
    </row>
    <row r="747" spans="1:10" ht="12.75">
      <c r="A747" s="9">
        <v>250778</v>
      </c>
      <c r="B747" s="100" t="s">
        <v>1194</v>
      </c>
      <c r="C747" s="41" t="s">
        <v>1193</v>
      </c>
      <c r="D747" s="3" t="s">
        <v>212</v>
      </c>
      <c r="E747" s="50">
        <v>44275</v>
      </c>
      <c r="F747" s="130"/>
      <c r="G747" s="130"/>
      <c r="H747" s="130"/>
      <c r="I747" s="130"/>
      <c r="J747" s="130"/>
    </row>
    <row r="748" spans="1:10" ht="12.75">
      <c r="A748" s="303" t="s">
        <v>852</v>
      </c>
      <c r="B748" s="304"/>
      <c r="C748" s="304"/>
      <c r="D748" s="304"/>
      <c r="E748" s="305"/>
      <c r="G748" s="130"/>
      <c r="H748" s="130"/>
      <c r="I748" s="130"/>
      <c r="J748" s="130"/>
    </row>
    <row r="749" spans="1:5" ht="12.75">
      <c r="A749" s="9">
        <v>250878</v>
      </c>
      <c r="B749" s="101" t="s">
        <v>1034</v>
      </c>
      <c r="C749" s="138" t="s">
        <v>854</v>
      </c>
      <c r="D749" s="3" t="s">
        <v>212</v>
      </c>
      <c r="E749" s="50">
        <v>52000</v>
      </c>
    </row>
    <row r="750" spans="1:5" ht="25.5">
      <c r="A750" s="9">
        <v>250879</v>
      </c>
      <c r="B750" s="101" t="s">
        <v>1038</v>
      </c>
      <c r="C750" s="138" t="s">
        <v>861</v>
      </c>
      <c r="D750" s="3" t="s">
        <v>212</v>
      </c>
      <c r="E750" s="50">
        <v>120200</v>
      </c>
    </row>
    <row r="751" spans="1:5" ht="25.5">
      <c r="A751" s="9">
        <v>250880</v>
      </c>
      <c r="B751" s="101" t="s">
        <v>1039</v>
      </c>
      <c r="C751" s="138" t="s">
        <v>860</v>
      </c>
      <c r="D751" s="3" t="s">
        <v>212</v>
      </c>
      <c r="E751" s="50">
        <v>86020</v>
      </c>
    </row>
    <row r="752" spans="1:5" ht="25.5">
      <c r="A752" s="9">
        <v>250881</v>
      </c>
      <c r="B752" s="101" t="s">
        <v>1040</v>
      </c>
      <c r="C752" s="138" t="s">
        <v>859</v>
      </c>
      <c r="D752" s="3" t="s">
        <v>212</v>
      </c>
      <c r="E752" s="50">
        <v>50600</v>
      </c>
    </row>
    <row r="753" spans="1:5" ht="12.75">
      <c r="A753" s="9">
        <v>250882</v>
      </c>
      <c r="B753" s="19" t="s">
        <v>1053</v>
      </c>
      <c r="C753" s="138" t="s">
        <v>876</v>
      </c>
      <c r="D753" s="3" t="s">
        <v>212</v>
      </c>
      <c r="E753" s="50">
        <v>114000</v>
      </c>
    </row>
    <row r="754" spans="1:6" ht="15" customHeight="1">
      <c r="A754" s="9">
        <v>250883</v>
      </c>
      <c r="B754" s="19" t="s">
        <v>1054</v>
      </c>
      <c r="C754" s="138" t="s">
        <v>875</v>
      </c>
      <c r="D754" s="3" t="s">
        <v>212</v>
      </c>
      <c r="E754" s="50">
        <v>151800</v>
      </c>
      <c r="F754" s="130"/>
    </row>
    <row r="755" spans="1:10" ht="12.75">
      <c r="A755" s="9">
        <v>250884</v>
      </c>
      <c r="B755" s="19" t="s">
        <v>1055</v>
      </c>
      <c r="C755" s="138" t="s">
        <v>874</v>
      </c>
      <c r="D755" s="3" t="s">
        <v>212</v>
      </c>
      <c r="E755" s="50">
        <v>190750</v>
      </c>
      <c r="F755" s="130"/>
      <c r="G755" s="130"/>
      <c r="H755" s="130"/>
      <c r="I755" s="130"/>
      <c r="J755" s="130"/>
    </row>
    <row r="756" spans="1:10" ht="25.5">
      <c r="A756" s="9">
        <v>250885</v>
      </c>
      <c r="B756" s="19" t="s">
        <v>1056</v>
      </c>
      <c r="C756" s="138" t="s">
        <v>868</v>
      </c>
      <c r="D756" s="3" t="s">
        <v>212</v>
      </c>
      <c r="E756" s="50">
        <v>190750</v>
      </c>
      <c r="F756" s="130"/>
      <c r="G756" s="130"/>
      <c r="H756" s="130"/>
      <c r="I756" s="130"/>
      <c r="J756" s="130"/>
    </row>
    <row r="757" spans="1:10" ht="25.5">
      <c r="A757" s="9">
        <v>250886</v>
      </c>
      <c r="B757" s="19" t="s">
        <v>1057</v>
      </c>
      <c r="C757" s="138" t="s">
        <v>867</v>
      </c>
      <c r="D757" s="3" t="s">
        <v>212</v>
      </c>
      <c r="E757" s="50">
        <v>227700</v>
      </c>
      <c r="F757" s="130"/>
      <c r="G757" s="130"/>
      <c r="H757" s="130"/>
      <c r="I757" s="130"/>
      <c r="J757" s="130"/>
    </row>
    <row r="758" spans="1:10" ht="25.5">
      <c r="A758" s="9">
        <v>250887</v>
      </c>
      <c r="B758" s="19" t="s">
        <v>1058</v>
      </c>
      <c r="C758" s="138" t="s">
        <v>866</v>
      </c>
      <c r="D758" s="3" t="s">
        <v>212</v>
      </c>
      <c r="E758" s="50">
        <v>278300</v>
      </c>
      <c r="F758" s="130"/>
      <c r="G758" s="130"/>
      <c r="H758" s="130"/>
      <c r="I758" s="130"/>
      <c r="J758" s="130"/>
    </row>
    <row r="759" spans="1:10" ht="12.75">
      <c r="A759" s="9">
        <v>250888</v>
      </c>
      <c r="B759" s="19" t="s">
        <v>1059</v>
      </c>
      <c r="C759" s="138" t="s">
        <v>865</v>
      </c>
      <c r="D759" s="3" t="s">
        <v>212</v>
      </c>
      <c r="E759" s="50">
        <v>38000</v>
      </c>
      <c r="F759" s="130"/>
      <c r="G759" s="130"/>
      <c r="H759" s="130"/>
      <c r="I759" s="130"/>
      <c r="J759" s="130"/>
    </row>
    <row r="760" spans="1:10" ht="12.75">
      <c r="A760" s="9">
        <v>250889</v>
      </c>
      <c r="B760" s="101" t="s">
        <v>1042</v>
      </c>
      <c r="C760" s="138" t="s">
        <v>879</v>
      </c>
      <c r="D760" s="3" t="s">
        <v>212</v>
      </c>
      <c r="E760" s="50">
        <v>70000</v>
      </c>
      <c r="F760" s="130"/>
      <c r="G760" s="130"/>
      <c r="H760" s="130"/>
      <c r="I760" s="130"/>
      <c r="J760" s="130"/>
    </row>
    <row r="761" spans="1:10" ht="15" customHeight="1">
      <c r="A761" s="9">
        <v>250890</v>
      </c>
      <c r="B761" s="101" t="s">
        <v>1043</v>
      </c>
      <c r="C761" s="138" t="s">
        <v>878</v>
      </c>
      <c r="D761" s="3" t="s">
        <v>212</v>
      </c>
      <c r="E761" s="50">
        <v>21500</v>
      </c>
      <c r="F761" s="130"/>
      <c r="G761" s="130"/>
      <c r="H761" s="130"/>
      <c r="I761" s="130"/>
      <c r="J761" s="130"/>
    </row>
    <row r="762" spans="1:10" ht="12.75">
      <c r="A762" s="9">
        <v>250891</v>
      </c>
      <c r="B762" s="101" t="s">
        <v>1044</v>
      </c>
      <c r="C762" s="138" t="s">
        <v>877</v>
      </c>
      <c r="D762" s="3" t="s">
        <v>212</v>
      </c>
      <c r="E762" s="50">
        <v>31600</v>
      </c>
      <c r="F762" s="130"/>
      <c r="G762" s="130"/>
      <c r="H762" s="130"/>
      <c r="I762" s="130"/>
      <c r="J762" s="130"/>
    </row>
    <row r="763" spans="1:10" ht="12.75">
      <c r="A763" s="9">
        <v>250892</v>
      </c>
      <c r="B763" s="101" t="s">
        <v>1045</v>
      </c>
      <c r="C763" s="138" t="s">
        <v>858</v>
      </c>
      <c r="D763" s="3" t="s">
        <v>212</v>
      </c>
      <c r="E763" s="50">
        <v>70000</v>
      </c>
      <c r="F763" s="130"/>
      <c r="G763" s="130"/>
      <c r="H763" s="130"/>
      <c r="I763" s="130"/>
      <c r="J763" s="130"/>
    </row>
    <row r="764" spans="1:10" ht="12.75">
      <c r="A764" s="9">
        <v>250893</v>
      </c>
      <c r="B764" s="101" t="s">
        <v>1046</v>
      </c>
      <c r="C764" s="138" t="s">
        <v>853</v>
      </c>
      <c r="D764" s="3" t="s">
        <v>212</v>
      </c>
      <c r="E764" s="50">
        <v>45000</v>
      </c>
      <c r="F764" s="130"/>
      <c r="G764" s="130"/>
      <c r="H764" s="130"/>
      <c r="I764" s="130"/>
      <c r="J764" s="130"/>
    </row>
    <row r="765" spans="1:10" ht="25.5">
      <c r="A765" s="9">
        <v>250894</v>
      </c>
      <c r="B765" s="19" t="s">
        <v>1047</v>
      </c>
      <c r="C765" s="138" t="s">
        <v>873</v>
      </c>
      <c r="D765" s="3" t="s">
        <v>212</v>
      </c>
      <c r="E765" s="50">
        <v>38000</v>
      </c>
      <c r="F765" s="130"/>
      <c r="G765" s="130"/>
      <c r="H765" s="130"/>
      <c r="I765" s="130"/>
      <c r="J765" s="130"/>
    </row>
    <row r="766" spans="1:10" ht="25.5">
      <c r="A766" s="9">
        <v>250895</v>
      </c>
      <c r="B766" s="19" t="s">
        <v>1048</v>
      </c>
      <c r="C766" s="138" t="s">
        <v>872</v>
      </c>
      <c r="D766" s="3" t="s">
        <v>212</v>
      </c>
      <c r="E766" s="50">
        <v>45500</v>
      </c>
      <c r="F766" s="130"/>
      <c r="G766" s="130"/>
      <c r="H766" s="130"/>
      <c r="I766" s="130"/>
      <c r="J766" s="130"/>
    </row>
    <row r="767" spans="1:10" ht="25.5">
      <c r="A767" s="9">
        <v>250896</v>
      </c>
      <c r="B767" s="19" t="s">
        <v>1049</v>
      </c>
      <c r="C767" s="138" t="s">
        <v>871</v>
      </c>
      <c r="D767" s="3" t="s">
        <v>212</v>
      </c>
      <c r="E767" s="50">
        <v>53200</v>
      </c>
      <c r="F767" s="130"/>
      <c r="G767" s="130"/>
      <c r="H767" s="130"/>
      <c r="I767" s="130"/>
      <c r="J767" s="130"/>
    </row>
    <row r="768" spans="1:10" ht="25.5">
      <c r="A768" s="9">
        <v>250897</v>
      </c>
      <c r="B768" s="19" t="s">
        <v>1050</v>
      </c>
      <c r="C768" s="138" t="s">
        <v>857</v>
      </c>
      <c r="D768" s="3" t="s">
        <v>212</v>
      </c>
      <c r="E768" s="50">
        <v>151800</v>
      </c>
      <c r="F768" s="130"/>
      <c r="G768" s="130"/>
      <c r="H768" s="130"/>
      <c r="I768" s="130"/>
      <c r="J768" s="130"/>
    </row>
    <row r="769" spans="1:10" ht="25.5">
      <c r="A769" s="9">
        <v>250898</v>
      </c>
      <c r="B769" s="101" t="s">
        <v>1051</v>
      </c>
      <c r="C769" s="138" t="s">
        <v>856</v>
      </c>
      <c r="D769" s="3" t="s">
        <v>212</v>
      </c>
      <c r="E769" s="50">
        <v>76000</v>
      </c>
      <c r="F769" s="130"/>
      <c r="G769" s="130"/>
      <c r="H769" s="130"/>
      <c r="I769" s="130"/>
      <c r="J769" s="130"/>
    </row>
    <row r="770" spans="1:10" ht="25.5">
      <c r="A770" s="9">
        <v>250899</v>
      </c>
      <c r="B770" s="101" t="s">
        <v>1052</v>
      </c>
      <c r="C770" s="138" t="s">
        <v>855</v>
      </c>
      <c r="D770" s="3" t="s">
        <v>212</v>
      </c>
      <c r="E770" s="50">
        <v>50600</v>
      </c>
      <c r="F770" s="130"/>
      <c r="G770" s="130"/>
      <c r="H770" s="130"/>
      <c r="I770" s="130"/>
      <c r="J770" s="130"/>
    </row>
    <row r="771" spans="1:10" ht="12.75">
      <c r="A771" s="9">
        <v>250900</v>
      </c>
      <c r="B771" s="101" t="s">
        <v>1037</v>
      </c>
      <c r="C771" s="138" t="s">
        <v>870</v>
      </c>
      <c r="D771" s="3" t="s">
        <v>212</v>
      </c>
      <c r="E771" s="50">
        <v>19000</v>
      </c>
      <c r="F771" s="130"/>
      <c r="G771" s="130"/>
      <c r="H771" s="130"/>
      <c r="I771" s="130"/>
      <c r="J771" s="130"/>
    </row>
    <row r="772" spans="1:10" ht="12.75">
      <c r="A772" s="9">
        <v>250901</v>
      </c>
      <c r="B772" s="19" t="s">
        <v>1041</v>
      </c>
      <c r="C772" s="138" t="s">
        <v>869</v>
      </c>
      <c r="D772" s="3" t="s">
        <v>212</v>
      </c>
      <c r="E772" s="50">
        <v>32000</v>
      </c>
      <c r="F772" s="130"/>
      <c r="G772" s="130"/>
      <c r="H772" s="130"/>
      <c r="I772" s="130"/>
      <c r="J772" s="130"/>
    </row>
    <row r="773" spans="1:10" ht="12.75">
      <c r="A773" s="9">
        <v>250902</v>
      </c>
      <c r="B773" s="97" t="s">
        <v>1066</v>
      </c>
      <c r="C773" s="138" t="s">
        <v>864</v>
      </c>
      <c r="D773" s="3" t="s">
        <v>212</v>
      </c>
      <c r="E773" s="50">
        <v>44200</v>
      </c>
      <c r="F773" s="130"/>
      <c r="G773" s="130"/>
      <c r="H773" s="130"/>
      <c r="I773" s="130"/>
      <c r="J773" s="130"/>
    </row>
    <row r="774" spans="1:10" ht="12.75">
      <c r="A774" s="9">
        <v>250903</v>
      </c>
      <c r="B774" s="97" t="s">
        <v>1067</v>
      </c>
      <c r="C774" s="138" t="s">
        <v>863</v>
      </c>
      <c r="D774" s="3" t="s">
        <v>212</v>
      </c>
      <c r="E774" s="50">
        <v>20300</v>
      </c>
      <c r="F774" s="130"/>
      <c r="G774" s="130"/>
      <c r="H774" s="130"/>
      <c r="I774" s="130"/>
      <c r="J774" s="130"/>
    </row>
    <row r="775" spans="1:10" ht="12.75">
      <c r="A775" s="9">
        <v>250904</v>
      </c>
      <c r="B775" s="97" t="s">
        <v>1068</v>
      </c>
      <c r="C775" s="138" t="s">
        <v>862</v>
      </c>
      <c r="D775" s="3" t="s">
        <v>212</v>
      </c>
      <c r="E775" s="50">
        <v>25300</v>
      </c>
      <c r="F775" s="130"/>
      <c r="G775" s="130"/>
      <c r="H775" s="130"/>
      <c r="I775" s="130"/>
      <c r="J775" s="130"/>
    </row>
    <row r="776" spans="1:10" ht="12.75">
      <c r="A776" s="306" t="s">
        <v>880</v>
      </c>
      <c r="B776" s="307"/>
      <c r="C776" s="307"/>
      <c r="D776" s="307"/>
      <c r="E776" s="308"/>
      <c r="F776" s="130"/>
      <c r="G776" s="130"/>
      <c r="H776" s="130"/>
      <c r="I776" s="130"/>
      <c r="J776" s="130"/>
    </row>
    <row r="777" spans="1:10" ht="27.75" customHeight="1">
      <c r="A777" s="20">
        <v>251005</v>
      </c>
      <c r="B777" s="19" t="s">
        <v>1079</v>
      </c>
      <c r="C777" s="41" t="s">
        <v>1064</v>
      </c>
      <c r="D777" s="3" t="s">
        <v>212</v>
      </c>
      <c r="E777" s="50">
        <v>127</v>
      </c>
      <c r="F777" s="139"/>
      <c r="G777" s="130"/>
      <c r="H777" s="130"/>
      <c r="I777" s="130"/>
      <c r="J777" s="130"/>
    </row>
    <row r="778" spans="1:10" ht="25.5">
      <c r="A778" s="20">
        <v>251006</v>
      </c>
      <c r="B778" s="101" t="s">
        <v>1075</v>
      </c>
      <c r="C778" s="41" t="s">
        <v>1061</v>
      </c>
      <c r="D778" s="3" t="s">
        <v>212</v>
      </c>
      <c r="E778" s="50">
        <v>178</v>
      </c>
      <c r="F778" s="139"/>
      <c r="G778" s="139"/>
      <c r="H778" s="139"/>
      <c r="I778" s="139"/>
      <c r="J778" s="139"/>
    </row>
    <row r="779" spans="1:10" ht="12.75">
      <c r="A779" s="20">
        <v>251007</v>
      </c>
      <c r="B779" s="101" t="s">
        <v>1076</v>
      </c>
      <c r="C779" s="41" t="s">
        <v>1060</v>
      </c>
      <c r="D779" s="3" t="s">
        <v>212</v>
      </c>
      <c r="E779" s="50">
        <v>140</v>
      </c>
      <c r="F779" s="139"/>
      <c r="G779" s="139"/>
      <c r="H779" s="139"/>
      <c r="I779" s="139"/>
      <c r="J779" s="139"/>
    </row>
    <row r="780" spans="1:10" ht="12.75">
      <c r="A780" s="20">
        <v>250008</v>
      </c>
      <c r="B780" s="101" t="s">
        <v>1077</v>
      </c>
      <c r="C780" s="41" t="s">
        <v>1062</v>
      </c>
      <c r="D780" s="3" t="s">
        <v>212</v>
      </c>
      <c r="E780" s="50">
        <v>230</v>
      </c>
      <c r="F780" s="139"/>
      <c r="G780" s="139"/>
      <c r="H780" s="139"/>
      <c r="I780" s="139"/>
      <c r="J780" s="139"/>
    </row>
    <row r="781" spans="1:10" ht="12.75">
      <c r="A781" s="20">
        <v>251009</v>
      </c>
      <c r="B781" s="101" t="s">
        <v>1078</v>
      </c>
      <c r="C781" s="41" t="s">
        <v>1063</v>
      </c>
      <c r="D781" s="3" t="s">
        <v>212</v>
      </c>
      <c r="E781" s="50">
        <v>320</v>
      </c>
      <c r="F781" s="139"/>
      <c r="G781" s="139"/>
      <c r="H781" s="139"/>
      <c r="I781" s="139"/>
      <c r="J781" s="139"/>
    </row>
    <row r="782" spans="1:10" ht="12.75">
      <c r="A782" s="306" t="s">
        <v>881</v>
      </c>
      <c r="B782" s="307"/>
      <c r="C782" s="307"/>
      <c r="D782" s="307"/>
      <c r="E782" s="308"/>
      <c r="F782" s="139"/>
      <c r="G782" s="139"/>
      <c r="H782" s="139"/>
      <c r="I782" s="139"/>
      <c r="J782" s="139"/>
    </row>
    <row r="783" spans="1:10" ht="12.75">
      <c r="A783" s="306" t="s">
        <v>882</v>
      </c>
      <c r="B783" s="307"/>
      <c r="C783" s="307"/>
      <c r="D783" s="307"/>
      <c r="E783" s="308"/>
      <c r="G783" s="139"/>
      <c r="H783" s="139"/>
      <c r="I783" s="139"/>
      <c r="J783" s="139"/>
    </row>
    <row r="784" spans="1:5" ht="39.75" customHeight="1">
      <c r="A784" s="140">
        <v>251108</v>
      </c>
      <c r="B784" s="140" t="s">
        <v>1825</v>
      </c>
      <c r="C784" s="141" t="s">
        <v>1826</v>
      </c>
      <c r="D784" s="126" t="s">
        <v>212</v>
      </c>
      <c r="E784" s="142">
        <v>215600</v>
      </c>
    </row>
    <row r="785" spans="1:5" ht="32.25" customHeight="1">
      <c r="A785" s="140">
        <v>251109</v>
      </c>
      <c r="B785" s="140" t="s">
        <v>1828</v>
      </c>
      <c r="C785" s="141" t="s">
        <v>1827</v>
      </c>
      <c r="D785" s="126" t="s">
        <v>212</v>
      </c>
      <c r="E785" s="142">
        <v>228800</v>
      </c>
    </row>
    <row r="786" spans="1:6" ht="32.25" customHeight="1">
      <c r="A786" s="20">
        <v>251110</v>
      </c>
      <c r="B786" s="19" t="s">
        <v>1089</v>
      </c>
      <c r="C786" s="143" t="s">
        <v>893</v>
      </c>
      <c r="D786" s="3" t="s">
        <v>212</v>
      </c>
      <c r="E786" s="144">
        <v>120175</v>
      </c>
      <c r="F786" s="130"/>
    </row>
    <row r="787" spans="1:12" ht="25.5">
      <c r="A787" s="20">
        <v>251111</v>
      </c>
      <c r="B787" s="19" t="s">
        <v>1090</v>
      </c>
      <c r="C787" s="143" t="s">
        <v>892</v>
      </c>
      <c r="D787" s="3" t="s">
        <v>212</v>
      </c>
      <c r="E787" s="144">
        <v>151800</v>
      </c>
      <c r="F787" s="130"/>
      <c r="G787" s="130"/>
      <c r="H787" s="130"/>
      <c r="I787" s="130"/>
      <c r="J787" s="130"/>
      <c r="K787" s="130"/>
      <c r="L787" s="130"/>
    </row>
    <row r="788" spans="1:12" ht="25.5">
      <c r="A788" s="20">
        <v>251112</v>
      </c>
      <c r="B788" s="19" t="s">
        <v>1091</v>
      </c>
      <c r="C788" s="143" t="s">
        <v>891</v>
      </c>
      <c r="D788" s="3" t="s">
        <v>212</v>
      </c>
      <c r="E788" s="144">
        <v>190000</v>
      </c>
      <c r="F788" s="130"/>
      <c r="G788" s="130"/>
      <c r="H788" s="130"/>
      <c r="I788" s="130"/>
      <c r="J788" s="130"/>
      <c r="K788" s="130"/>
      <c r="L788" s="130"/>
    </row>
    <row r="789" spans="1:12" ht="38.25">
      <c r="A789" s="145">
        <v>251113</v>
      </c>
      <c r="B789" s="124" t="s">
        <v>1092</v>
      </c>
      <c r="C789" s="141" t="s">
        <v>1594</v>
      </c>
      <c r="D789" s="126" t="s">
        <v>212</v>
      </c>
      <c r="E789" s="146">
        <v>175200</v>
      </c>
      <c r="F789" s="130"/>
      <c r="G789" s="130"/>
      <c r="H789" s="130"/>
      <c r="I789" s="130"/>
      <c r="J789" s="130"/>
      <c r="K789" s="130"/>
      <c r="L789" s="130"/>
    </row>
    <row r="790" spans="1:12" ht="38.25">
      <c r="A790" s="145">
        <v>251114</v>
      </c>
      <c r="B790" s="124" t="s">
        <v>1093</v>
      </c>
      <c r="C790" s="141" t="s">
        <v>1974</v>
      </c>
      <c r="D790" s="126" t="s">
        <v>212</v>
      </c>
      <c r="E790" s="146">
        <v>206800</v>
      </c>
      <c r="F790" s="130"/>
      <c r="G790" s="130"/>
      <c r="H790" s="130"/>
      <c r="I790" s="130"/>
      <c r="J790" s="130"/>
      <c r="K790" s="130"/>
      <c r="L790" s="130"/>
    </row>
    <row r="791" spans="1:12" ht="25.5">
      <c r="A791" s="145">
        <v>251115</v>
      </c>
      <c r="B791" s="124" t="s">
        <v>1094</v>
      </c>
      <c r="C791" s="141" t="s">
        <v>889</v>
      </c>
      <c r="D791" s="126" t="s">
        <v>212</v>
      </c>
      <c r="E791" s="146">
        <v>248000</v>
      </c>
      <c r="F791" s="130"/>
      <c r="G791" s="130"/>
      <c r="H791" s="130"/>
      <c r="I791" s="130"/>
      <c r="J791" s="130"/>
      <c r="K791" s="130"/>
      <c r="L791" s="130"/>
    </row>
    <row r="792" spans="1:12" ht="25.5">
      <c r="A792" s="145">
        <v>251116</v>
      </c>
      <c r="B792" s="124" t="s">
        <v>1095</v>
      </c>
      <c r="C792" s="141" t="s">
        <v>888</v>
      </c>
      <c r="D792" s="126" t="s">
        <v>212</v>
      </c>
      <c r="E792" s="146">
        <v>227700</v>
      </c>
      <c r="F792" s="130"/>
      <c r="G792" s="130"/>
      <c r="H792" s="130"/>
      <c r="I792" s="130"/>
      <c r="J792" s="130"/>
      <c r="K792" s="130"/>
      <c r="L792" s="130"/>
    </row>
    <row r="793" spans="1:12" ht="25.5">
      <c r="A793" s="123">
        <v>251117</v>
      </c>
      <c r="B793" s="124" t="s">
        <v>1096</v>
      </c>
      <c r="C793" s="135" t="s">
        <v>1975</v>
      </c>
      <c r="D793" s="126" t="s">
        <v>212</v>
      </c>
      <c r="E793" s="147">
        <v>282700</v>
      </c>
      <c r="F793" s="130"/>
      <c r="G793" s="130"/>
      <c r="H793" s="130"/>
      <c r="I793" s="130"/>
      <c r="J793" s="130"/>
      <c r="K793" s="130"/>
      <c r="L793" s="130"/>
    </row>
    <row r="794" spans="1:12" ht="25.5">
      <c r="A794" s="9">
        <v>251118</v>
      </c>
      <c r="B794" s="19" t="s">
        <v>1097</v>
      </c>
      <c r="C794" s="41" t="s">
        <v>887</v>
      </c>
      <c r="D794" s="3" t="s">
        <v>212</v>
      </c>
      <c r="E794" s="50">
        <v>151800</v>
      </c>
      <c r="F794" s="130"/>
      <c r="G794" s="130"/>
      <c r="H794" s="130"/>
      <c r="I794" s="130"/>
      <c r="J794" s="130"/>
      <c r="K794" s="130"/>
      <c r="L794" s="130"/>
    </row>
    <row r="795" spans="1:12" ht="25.5">
      <c r="A795" s="9">
        <v>251119</v>
      </c>
      <c r="B795" s="19" t="s">
        <v>1098</v>
      </c>
      <c r="C795" s="41" t="s">
        <v>886</v>
      </c>
      <c r="D795" s="3" t="s">
        <v>212</v>
      </c>
      <c r="E795" s="50">
        <v>184000</v>
      </c>
      <c r="F795" s="130"/>
      <c r="G795" s="130"/>
      <c r="H795" s="130"/>
      <c r="I795" s="130"/>
      <c r="J795" s="130"/>
      <c r="K795" s="130"/>
      <c r="L795" s="130"/>
    </row>
    <row r="796" spans="1:12" ht="25.5">
      <c r="A796" s="9">
        <v>251120</v>
      </c>
      <c r="B796" s="19" t="s">
        <v>1099</v>
      </c>
      <c r="C796" s="41" t="s">
        <v>885</v>
      </c>
      <c r="D796" s="3" t="s">
        <v>212</v>
      </c>
      <c r="E796" s="50">
        <v>225200</v>
      </c>
      <c r="F796" s="130"/>
      <c r="G796" s="130"/>
      <c r="H796" s="130"/>
      <c r="I796" s="130"/>
      <c r="J796" s="130"/>
      <c r="K796" s="130"/>
      <c r="L796" s="130"/>
    </row>
    <row r="797" spans="1:12" ht="38.25">
      <c r="A797" s="123">
        <v>251121</v>
      </c>
      <c r="B797" s="124" t="s">
        <v>1100</v>
      </c>
      <c r="C797" s="135" t="s">
        <v>1976</v>
      </c>
      <c r="D797" s="126" t="s">
        <v>212</v>
      </c>
      <c r="E797" s="147">
        <v>206800</v>
      </c>
      <c r="F797" s="130"/>
      <c r="G797" s="130"/>
      <c r="H797" s="130"/>
      <c r="I797" s="130"/>
      <c r="J797" s="130"/>
      <c r="K797" s="130"/>
      <c r="L797" s="130"/>
    </row>
    <row r="798" spans="1:12" ht="38.25">
      <c r="A798" s="123">
        <v>251122</v>
      </c>
      <c r="B798" s="124" t="s">
        <v>1101</v>
      </c>
      <c r="C798" s="135" t="s">
        <v>1977</v>
      </c>
      <c r="D798" s="126" t="s">
        <v>212</v>
      </c>
      <c r="E798" s="147">
        <v>239000</v>
      </c>
      <c r="F798" s="130"/>
      <c r="G798" s="130"/>
      <c r="H798" s="130"/>
      <c r="I798" s="130"/>
      <c r="J798" s="130"/>
      <c r="K798" s="130"/>
      <c r="L798" s="130"/>
    </row>
    <row r="799" spans="1:12" ht="38.25">
      <c r="A799" s="123">
        <v>251123</v>
      </c>
      <c r="B799" s="124" t="s">
        <v>1102</v>
      </c>
      <c r="C799" s="135" t="s">
        <v>1978</v>
      </c>
      <c r="D799" s="126" t="s">
        <v>212</v>
      </c>
      <c r="E799" s="147">
        <v>280200</v>
      </c>
      <c r="F799" s="130"/>
      <c r="G799" s="130"/>
      <c r="H799" s="130"/>
      <c r="I799" s="130"/>
      <c r="J799" s="130"/>
      <c r="K799" s="130"/>
      <c r="L799" s="130"/>
    </row>
    <row r="800" spans="1:12" ht="12.75">
      <c r="A800" s="123">
        <v>251124</v>
      </c>
      <c r="B800" s="124" t="s">
        <v>974</v>
      </c>
      <c r="C800" s="135" t="s">
        <v>884</v>
      </c>
      <c r="D800" s="126" t="s">
        <v>212</v>
      </c>
      <c r="E800" s="147">
        <v>50600</v>
      </c>
      <c r="F800" s="130"/>
      <c r="G800" s="130"/>
      <c r="H800" s="130"/>
      <c r="I800" s="130"/>
      <c r="J800" s="130"/>
      <c r="K800" s="130"/>
      <c r="L800" s="130"/>
    </row>
    <row r="801" spans="1:12" ht="25.5">
      <c r="A801" s="123">
        <v>251125</v>
      </c>
      <c r="B801" s="124" t="s">
        <v>975</v>
      </c>
      <c r="C801" s="135" t="s">
        <v>883</v>
      </c>
      <c r="D801" s="126" t="s">
        <v>212</v>
      </c>
      <c r="E801" s="147">
        <v>70000</v>
      </c>
      <c r="F801" s="130"/>
      <c r="G801" s="130"/>
      <c r="H801" s="130"/>
      <c r="I801" s="130"/>
      <c r="J801" s="130"/>
      <c r="K801" s="130"/>
      <c r="L801" s="130"/>
    </row>
    <row r="802" spans="1:12" ht="12.75">
      <c r="A802" s="312" t="s">
        <v>894</v>
      </c>
      <c r="B802" s="313"/>
      <c r="C802" s="313"/>
      <c r="D802" s="313"/>
      <c r="E802" s="314"/>
      <c r="G802" s="130"/>
      <c r="H802" s="130"/>
      <c r="I802" s="130"/>
      <c r="J802" s="130"/>
      <c r="K802" s="130"/>
      <c r="L802" s="130"/>
    </row>
    <row r="803" spans="1:12" ht="25.5">
      <c r="A803" s="123">
        <v>250126</v>
      </c>
      <c r="B803" s="124" t="s">
        <v>8</v>
      </c>
      <c r="C803" s="135" t="s">
        <v>1981</v>
      </c>
      <c r="D803" s="126" t="s">
        <v>212</v>
      </c>
      <c r="E803" s="123">
        <v>61400</v>
      </c>
      <c r="G803" s="130"/>
      <c r="H803" s="130"/>
      <c r="I803" s="130"/>
      <c r="J803" s="130"/>
      <c r="K803" s="130"/>
      <c r="L803" s="130"/>
    </row>
    <row r="804" spans="1:6" ht="12.75" customHeight="1">
      <c r="A804" s="123">
        <v>251226</v>
      </c>
      <c r="B804" s="124" t="s">
        <v>8</v>
      </c>
      <c r="C804" s="135" t="s">
        <v>897</v>
      </c>
      <c r="D804" s="126" t="s">
        <v>212</v>
      </c>
      <c r="E804" s="147">
        <v>57000</v>
      </c>
      <c r="F804" s="139"/>
    </row>
    <row r="805" spans="1:6" ht="27" customHeight="1">
      <c r="A805" s="123">
        <v>150127</v>
      </c>
      <c r="B805" s="124" t="s">
        <v>9</v>
      </c>
      <c r="C805" s="135" t="s">
        <v>1980</v>
      </c>
      <c r="D805" s="126"/>
      <c r="E805" s="147">
        <v>76500</v>
      </c>
      <c r="F805" s="139"/>
    </row>
    <row r="806" spans="1:7" ht="25.5">
      <c r="A806" s="123">
        <v>251227</v>
      </c>
      <c r="B806" s="124" t="s">
        <v>9</v>
      </c>
      <c r="C806" s="135" t="s">
        <v>896</v>
      </c>
      <c r="D806" s="126" t="s">
        <v>212</v>
      </c>
      <c r="E806" s="147">
        <v>72100</v>
      </c>
      <c r="F806" s="139"/>
      <c r="G806" s="139"/>
    </row>
    <row r="807" spans="1:7" ht="24.75" customHeight="1">
      <c r="A807" s="123">
        <v>250128</v>
      </c>
      <c r="B807" s="134" t="s">
        <v>10</v>
      </c>
      <c r="C807" s="141" t="s">
        <v>1979</v>
      </c>
      <c r="D807" s="147" t="s">
        <v>212</v>
      </c>
      <c r="E807" s="147">
        <v>80300</v>
      </c>
      <c r="F807" s="139"/>
      <c r="G807" s="139"/>
    </row>
    <row r="808" spans="1:7" ht="12.75">
      <c r="A808" s="9">
        <v>251228</v>
      </c>
      <c r="B808" s="19" t="s">
        <v>10</v>
      </c>
      <c r="C808" s="41" t="s">
        <v>895</v>
      </c>
      <c r="D808" s="3" t="s">
        <v>212</v>
      </c>
      <c r="E808" s="50">
        <v>75900</v>
      </c>
      <c r="F808" s="139"/>
      <c r="G808" s="139"/>
    </row>
    <row r="809" spans="1:7" ht="12.75">
      <c r="A809" s="303" t="s">
        <v>898</v>
      </c>
      <c r="B809" s="304"/>
      <c r="C809" s="304"/>
      <c r="D809" s="304"/>
      <c r="E809" s="305"/>
      <c r="F809" s="139"/>
      <c r="G809" s="139"/>
    </row>
    <row r="810" spans="1:7" ht="12.75" customHeight="1">
      <c r="A810" s="9">
        <v>251329</v>
      </c>
      <c r="B810" s="101" t="s">
        <v>1103</v>
      </c>
      <c r="C810" s="41" t="s">
        <v>899</v>
      </c>
      <c r="D810" s="50" t="s">
        <v>212</v>
      </c>
      <c r="E810" s="50">
        <v>75900</v>
      </c>
      <c r="F810" s="130"/>
      <c r="G810" s="139"/>
    </row>
    <row r="811" spans="1:13" ht="25.5">
      <c r="A811" s="9">
        <v>251330</v>
      </c>
      <c r="B811" s="19" t="s">
        <v>1104</v>
      </c>
      <c r="C811" s="41" t="s">
        <v>900</v>
      </c>
      <c r="D811" s="3" t="s">
        <v>212</v>
      </c>
      <c r="E811" s="50">
        <v>86000</v>
      </c>
      <c r="F811" s="130"/>
      <c r="G811" s="130"/>
      <c r="H811" s="130"/>
      <c r="I811" s="130"/>
      <c r="J811" s="130"/>
      <c r="K811" s="130"/>
      <c r="L811" s="130"/>
      <c r="M811" s="130"/>
    </row>
    <row r="812" spans="1:13" ht="25.5">
      <c r="A812" s="9">
        <v>251331</v>
      </c>
      <c r="B812" s="19" t="s">
        <v>1105</v>
      </c>
      <c r="C812" s="41" t="s">
        <v>901</v>
      </c>
      <c r="D812" s="3" t="s">
        <v>212</v>
      </c>
      <c r="E812" s="50">
        <v>95000</v>
      </c>
      <c r="F812" s="130"/>
      <c r="G812" s="130"/>
      <c r="H812" s="130"/>
      <c r="I812" s="130"/>
      <c r="J812" s="130"/>
      <c r="K812" s="130"/>
      <c r="L812" s="130"/>
      <c r="M812" s="130"/>
    </row>
    <row r="813" spans="1:13" ht="25.5">
      <c r="A813" s="9">
        <v>251332</v>
      </c>
      <c r="B813" s="19" t="s">
        <v>1106</v>
      </c>
      <c r="C813" s="41" t="s">
        <v>902</v>
      </c>
      <c r="D813" s="3" t="s">
        <v>212</v>
      </c>
      <c r="E813" s="50">
        <v>82300</v>
      </c>
      <c r="F813" s="130"/>
      <c r="G813" s="130"/>
      <c r="H813" s="130"/>
      <c r="I813" s="130"/>
      <c r="J813" s="130"/>
      <c r="K813" s="130"/>
      <c r="L813" s="130"/>
      <c r="M813" s="130"/>
    </row>
    <row r="814" spans="1:13" ht="25.5">
      <c r="A814" s="9">
        <v>251333</v>
      </c>
      <c r="B814" s="19" t="s">
        <v>1107</v>
      </c>
      <c r="C814" s="41" t="s">
        <v>903</v>
      </c>
      <c r="D814" s="3" t="s">
        <v>212</v>
      </c>
      <c r="E814" s="50">
        <v>94000</v>
      </c>
      <c r="F814" s="130"/>
      <c r="G814" s="130"/>
      <c r="H814" s="130"/>
      <c r="I814" s="130"/>
      <c r="J814" s="130"/>
      <c r="K814" s="130"/>
      <c r="L814" s="130"/>
      <c r="M814" s="130"/>
    </row>
    <row r="815" spans="1:13" ht="25.5">
      <c r="A815" s="9">
        <v>251334</v>
      </c>
      <c r="B815" s="19" t="s">
        <v>1108</v>
      </c>
      <c r="C815" s="41" t="s">
        <v>904</v>
      </c>
      <c r="D815" s="3" t="s">
        <v>212</v>
      </c>
      <c r="E815" s="50">
        <v>102500</v>
      </c>
      <c r="F815" s="130"/>
      <c r="G815" s="130"/>
      <c r="H815" s="130"/>
      <c r="I815" s="130"/>
      <c r="J815" s="130"/>
      <c r="K815" s="130"/>
      <c r="L815" s="130"/>
      <c r="M815" s="130"/>
    </row>
    <row r="816" spans="1:13" ht="25.5">
      <c r="A816" s="9">
        <v>251335</v>
      </c>
      <c r="B816" s="19" t="s">
        <v>1109</v>
      </c>
      <c r="C816" s="41" t="s">
        <v>905</v>
      </c>
      <c r="D816" s="3" t="s">
        <v>212</v>
      </c>
      <c r="E816" s="50">
        <v>88500</v>
      </c>
      <c r="F816" s="130"/>
      <c r="G816" s="130"/>
      <c r="H816" s="130"/>
      <c r="I816" s="130"/>
      <c r="J816" s="130"/>
      <c r="K816" s="130"/>
      <c r="L816" s="130"/>
      <c r="M816" s="130"/>
    </row>
    <row r="817" spans="1:13" ht="25.5">
      <c r="A817" s="9">
        <v>251336</v>
      </c>
      <c r="B817" s="19" t="s">
        <v>1110</v>
      </c>
      <c r="C817" s="41" t="s">
        <v>906</v>
      </c>
      <c r="D817" s="3" t="s">
        <v>212</v>
      </c>
      <c r="E817" s="50">
        <v>104000</v>
      </c>
      <c r="F817" s="130"/>
      <c r="G817" s="130"/>
      <c r="H817" s="130"/>
      <c r="I817" s="130"/>
      <c r="J817" s="130"/>
      <c r="K817" s="130"/>
      <c r="L817" s="130"/>
      <c r="M817" s="130"/>
    </row>
    <row r="818" spans="1:13" ht="38.25">
      <c r="A818" s="123">
        <v>250137</v>
      </c>
      <c r="B818" s="148" t="s">
        <v>1111</v>
      </c>
      <c r="C818" s="135" t="s">
        <v>1982</v>
      </c>
      <c r="D818" s="126" t="s">
        <v>212</v>
      </c>
      <c r="E818" s="147">
        <v>282700</v>
      </c>
      <c r="F818" s="130"/>
      <c r="G818" s="130"/>
      <c r="H818" s="130"/>
      <c r="I818" s="130"/>
      <c r="J818" s="130"/>
      <c r="K818" s="130"/>
      <c r="L818" s="130"/>
      <c r="M818" s="130"/>
    </row>
    <row r="819" spans="1:13" ht="25.5">
      <c r="A819" s="123">
        <v>251337</v>
      </c>
      <c r="B819" s="124" t="s">
        <v>1111</v>
      </c>
      <c r="C819" s="135" t="s">
        <v>907</v>
      </c>
      <c r="D819" s="126" t="s">
        <v>212</v>
      </c>
      <c r="E819" s="147">
        <v>114000</v>
      </c>
      <c r="F819" s="130"/>
      <c r="G819" s="130"/>
      <c r="H819" s="130"/>
      <c r="I819" s="130"/>
      <c r="J819" s="130"/>
      <c r="K819" s="130"/>
      <c r="L819" s="130"/>
      <c r="M819" s="130"/>
    </row>
    <row r="820" spans="1:13" ht="12.75">
      <c r="A820" s="312" t="s">
        <v>908</v>
      </c>
      <c r="B820" s="313"/>
      <c r="C820" s="313"/>
      <c r="D820" s="313"/>
      <c r="E820" s="314"/>
      <c r="G820" s="130"/>
      <c r="H820" s="130"/>
      <c r="I820" s="130"/>
      <c r="J820" s="130"/>
      <c r="K820" s="130"/>
      <c r="L820" s="130"/>
      <c r="M820" s="130"/>
    </row>
    <row r="821" spans="1:6" ht="38.25">
      <c r="A821" s="123">
        <v>251438</v>
      </c>
      <c r="B821" s="124" t="s">
        <v>1112</v>
      </c>
      <c r="C821" s="135" t="s">
        <v>1988</v>
      </c>
      <c r="D821" s="126" t="s">
        <v>212</v>
      </c>
      <c r="E821" s="147">
        <v>74000</v>
      </c>
      <c r="F821" s="139"/>
    </row>
    <row r="822" spans="1:9" ht="38.25">
      <c r="A822" s="123">
        <v>251439</v>
      </c>
      <c r="B822" s="124" t="s">
        <v>1113</v>
      </c>
      <c r="C822" s="135" t="s">
        <v>1984</v>
      </c>
      <c r="D822" s="126" t="s">
        <v>212</v>
      </c>
      <c r="E822" s="147">
        <v>99300</v>
      </c>
      <c r="F822" s="139"/>
      <c r="G822" s="139"/>
      <c r="H822" s="139"/>
      <c r="I822" s="139"/>
    </row>
    <row r="823" spans="1:9" ht="38.25">
      <c r="A823" s="123">
        <v>251440</v>
      </c>
      <c r="B823" s="124" t="s">
        <v>1114</v>
      </c>
      <c r="C823" s="135" t="s">
        <v>1985</v>
      </c>
      <c r="D823" s="126" t="s">
        <v>212</v>
      </c>
      <c r="E823" s="147">
        <v>118300</v>
      </c>
      <c r="F823" s="139"/>
      <c r="G823" s="139"/>
      <c r="H823" s="139"/>
      <c r="I823" s="139"/>
    </row>
    <row r="824" spans="1:9" ht="25.5">
      <c r="A824" s="123">
        <v>251441</v>
      </c>
      <c r="B824" s="124" t="s">
        <v>1115</v>
      </c>
      <c r="C824" s="135" t="s">
        <v>1986</v>
      </c>
      <c r="D824" s="126" t="s">
        <v>212</v>
      </c>
      <c r="E824" s="147">
        <v>80300</v>
      </c>
      <c r="F824" s="139"/>
      <c r="G824" s="139"/>
      <c r="H824" s="139"/>
      <c r="I824" s="139"/>
    </row>
    <row r="825" spans="1:9" ht="25.5">
      <c r="A825" s="123">
        <v>251442</v>
      </c>
      <c r="B825" s="124" t="s">
        <v>1116</v>
      </c>
      <c r="C825" s="135" t="s">
        <v>1983</v>
      </c>
      <c r="D825" s="126" t="s">
        <v>212</v>
      </c>
      <c r="E825" s="147">
        <v>112000</v>
      </c>
      <c r="F825" s="139"/>
      <c r="G825" s="139"/>
      <c r="H825" s="139"/>
      <c r="I825" s="139"/>
    </row>
    <row r="826" spans="1:9" ht="25.5">
      <c r="A826" s="123">
        <v>251443</v>
      </c>
      <c r="B826" s="124" t="s">
        <v>1117</v>
      </c>
      <c r="C826" s="135" t="s">
        <v>1987</v>
      </c>
      <c r="D826" s="126" t="s">
        <v>212</v>
      </c>
      <c r="E826" s="147">
        <v>143550</v>
      </c>
      <c r="F826" s="139"/>
      <c r="G826" s="139"/>
      <c r="H826" s="139"/>
      <c r="I826" s="139"/>
    </row>
    <row r="827" spans="1:9" ht="12.75">
      <c r="A827" s="9">
        <v>251444</v>
      </c>
      <c r="B827" s="101"/>
      <c r="C827" s="41" t="s">
        <v>918</v>
      </c>
      <c r="D827" s="3" t="s">
        <v>212</v>
      </c>
      <c r="E827" s="9">
        <v>32000</v>
      </c>
      <c r="G827" s="139"/>
      <c r="H827" s="139"/>
      <c r="I827" s="139"/>
    </row>
    <row r="828" spans="1:5" ht="12.75">
      <c r="A828" s="9">
        <v>251445</v>
      </c>
      <c r="B828" s="103" t="s">
        <v>1081</v>
      </c>
      <c r="C828" s="41" t="s">
        <v>916</v>
      </c>
      <c r="D828" s="3" t="s">
        <v>212</v>
      </c>
      <c r="E828" s="9">
        <v>32000</v>
      </c>
    </row>
    <row r="829" spans="1:5" ht="12.75">
      <c r="A829" s="9">
        <v>251446</v>
      </c>
      <c r="B829" s="103" t="s">
        <v>1080</v>
      </c>
      <c r="C829" s="41" t="s">
        <v>917</v>
      </c>
      <c r="D829" s="3" t="s">
        <v>212</v>
      </c>
      <c r="E829" s="9">
        <v>19000</v>
      </c>
    </row>
    <row r="830" spans="1:5" ht="12.75">
      <c r="A830" s="9">
        <v>251447</v>
      </c>
      <c r="B830" s="103" t="s">
        <v>1087</v>
      </c>
      <c r="C830" s="41" t="s">
        <v>911</v>
      </c>
      <c r="D830" s="3" t="s">
        <v>212</v>
      </c>
      <c r="E830" s="50">
        <v>57000</v>
      </c>
    </row>
    <row r="831" spans="1:6" ht="12.75">
      <c r="A831" s="9">
        <v>251448</v>
      </c>
      <c r="B831" s="103" t="s">
        <v>1085</v>
      </c>
      <c r="C831" s="41" t="s">
        <v>914</v>
      </c>
      <c r="D831" s="3" t="s">
        <v>212</v>
      </c>
      <c r="E831" s="50">
        <v>38000</v>
      </c>
      <c r="F831" s="139"/>
    </row>
    <row r="832" spans="1:12" ht="25.5">
      <c r="A832" s="9">
        <v>251449</v>
      </c>
      <c r="B832" s="103" t="s">
        <v>1086</v>
      </c>
      <c r="C832" s="41" t="s">
        <v>910</v>
      </c>
      <c r="D832" s="3" t="s">
        <v>212</v>
      </c>
      <c r="E832" s="50"/>
      <c r="F832" s="139"/>
      <c r="G832" s="139"/>
      <c r="H832" s="139"/>
      <c r="I832" s="139"/>
      <c r="J832" s="139"/>
      <c r="K832" s="139"/>
      <c r="L832" s="139"/>
    </row>
    <row r="833" spans="1:12" ht="25.5">
      <c r="A833" s="9">
        <v>251450</v>
      </c>
      <c r="B833" s="19" t="s">
        <v>1084</v>
      </c>
      <c r="C833" s="41" t="s">
        <v>913</v>
      </c>
      <c r="D833" s="3" t="s">
        <v>212</v>
      </c>
      <c r="E833" s="50">
        <v>82200</v>
      </c>
      <c r="F833" s="139"/>
      <c r="G833" s="139"/>
      <c r="H833" s="139"/>
      <c r="I833" s="139"/>
      <c r="J833" s="139"/>
      <c r="K833" s="139"/>
      <c r="L833" s="139"/>
    </row>
    <row r="834" spans="1:12" ht="12.75">
      <c r="A834" s="9">
        <v>251451</v>
      </c>
      <c r="B834" s="19" t="s">
        <v>1118</v>
      </c>
      <c r="C834" s="41" t="s">
        <v>909</v>
      </c>
      <c r="D834" s="3" t="s">
        <v>212</v>
      </c>
      <c r="E834" s="50">
        <v>50600</v>
      </c>
      <c r="F834" s="139"/>
      <c r="G834" s="139"/>
      <c r="H834" s="139"/>
      <c r="I834" s="139"/>
      <c r="J834" s="139"/>
      <c r="K834" s="139"/>
      <c r="L834" s="139"/>
    </row>
    <row r="835" spans="1:12" ht="12.75">
      <c r="A835" s="9">
        <v>251452</v>
      </c>
      <c r="B835" s="19" t="s">
        <v>1082</v>
      </c>
      <c r="C835" s="41" t="s">
        <v>7</v>
      </c>
      <c r="D835" s="3" t="s">
        <v>212</v>
      </c>
      <c r="E835" s="50">
        <v>303600</v>
      </c>
      <c r="F835" s="139"/>
      <c r="G835" s="139"/>
      <c r="H835" s="139"/>
      <c r="I835" s="139"/>
      <c r="J835" s="139"/>
      <c r="K835" s="139"/>
      <c r="L835" s="139"/>
    </row>
    <row r="836" spans="1:12" ht="25.5">
      <c r="A836" s="9">
        <v>251453</v>
      </c>
      <c r="B836" s="19" t="s">
        <v>1083</v>
      </c>
      <c r="C836" s="41" t="s">
        <v>912</v>
      </c>
      <c r="D836" s="3" t="s">
        <v>212</v>
      </c>
      <c r="E836" s="50">
        <v>139150</v>
      </c>
      <c r="F836" s="139"/>
      <c r="G836" s="139"/>
      <c r="H836" s="139"/>
      <c r="I836" s="139"/>
      <c r="J836" s="139"/>
      <c r="K836" s="139"/>
      <c r="L836" s="139"/>
    </row>
    <row r="837" spans="1:12" ht="12.75">
      <c r="A837" s="9">
        <v>251454</v>
      </c>
      <c r="B837" s="103" t="s">
        <v>1088</v>
      </c>
      <c r="C837" s="41" t="s">
        <v>915</v>
      </c>
      <c r="D837" s="3" t="s">
        <v>212</v>
      </c>
      <c r="E837" s="50">
        <v>101200</v>
      </c>
      <c r="F837" s="139"/>
      <c r="G837" s="139"/>
      <c r="H837" s="139"/>
      <c r="I837" s="139"/>
      <c r="J837" s="139"/>
      <c r="K837" s="139"/>
      <c r="L837" s="139"/>
    </row>
    <row r="838" spans="1:12" ht="12.75">
      <c r="A838" s="318" t="s">
        <v>19</v>
      </c>
      <c r="B838" s="319"/>
      <c r="C838" s="319"/>
      <c r="D838" s="319"/>
      <c r="E838" s="320"/>
      <c r="F838" s="130"/>
      <c r="G838" s="139"/>
      <c r="H838" s="139"/>
      <c r="I838" s="139"/>
      <c r="J838" s="139"/>
      <c r="K838" s="139"/>
      <c r="L838" s="139"/>
    </row>
    <row r="839" spans="1:12" ht="25.5">
      <c r="A839" s="147">
        <v>250155</v>
      </c>
      <c r="B839" s="149" t="s">
        <v>1126</v>
      </c>
      <c r="C839" s="149" t="s">
        <v>1989</v>
      </c>
      <c r="D839" s="147" t="s">
        <v>212</v>
      </c>
      <c r="E839" s="147">
        <v>43450</v>
      </c>
      <c r="F839" s="130"/>
      <c r="G839" s="139"/>
      <c r="H839" s="139"/>
      <c r="I839" s="139"/>
      <c r="J839" s="139"/>
      <c r="K839" s="139"/>
      <c r="L839" s="139"/>
    </row>
    <row r="840" spans="1:10" ht="16.5" customHeight="1">
      <c r="A840" s="123">
        <v>251555</v>
      </c>
      <c r="B840" s="150" t="s">
        <v>1126</v>
      </c>
      <c r="C840" s="135" t="s">
        <v>962</v>
      </c>
      <c r="D840" s="147" t="s">
        <v>212</v>
      </c>
      <c r="E840" s="147">
        <v>38000</v>
      </c>
      <c r="F840" s="130"/>
      <c r="G840" s="130"/>
      <c r="H840" s="130"/>
      <c r="I840" s="130"/>
      <c r="J840" s="130"/>
    </row>
    <row r="841" spans="1:10" ht="27" customHeight="1">
      <c r="A841" s="123">
        <v>250156</v>
      </c>
      <c r="B841" s="134" t="s">
        <v>1127</v>
      </c>
      <c r="C841" s="151" t="s">
        <v>1990</v>
      </c>
      <c r="D841" s="147" t="s">
        <v>212</v>
      </c>
      <c r="E841" s="147">
        <v>50000</v>
      </c>
      <c r="F841" s="130"/>
      <c r="G841" s="130"/>
      <c r="H841" s="130"/>
      <c r="I841" s="130"/>
      <c r="J841" s="130"/>
    </row>
    <row r="842" spans="1:10" ht="12.75">
      <c r="A842" s="123">
        <v>251556</v>
      </c>
      <c r="B842" s="150" t="s">
        <v>1127</v>
      </c>
      <c r="C842" s="135" t="s">
        <v>961</v>
      </c>
      <c r="D842" s="147" t="s">
        <v>212</v>
      </c>
      <c r="E842" s="147">
        <v>44300</v>
      </c>
      <c r="F842" s="130"/>
      <c r="G842" s="130"/>
      <c r="H842" s="130"/>
      <c r="I842" s="130"/>
      <c r="J842" s="130"/>
    </row>
    <row r="843" spans="1:10" ht="25.5">
      <c r="A843" s="123">
        <v>250157</v>
      </c>
      <c r="B843" s="134" t="s">
        <v>1128</v>
      </c>
      <c r="C843" s="149" t="s">
        <v>1991</v>
      </c>
      <c r="D843" s="147" t="s">
        <v>212</v>
      </c>
      <c r="E843" s="147">
        <v>62500</v>
      </c>
      <c r="F843" s="130"/>
      <c r="G843" s="130"/>
      <c r="H843" s="130"/>
      <c r="I843" s="130"/>
      <c r="J843" s="130"/>
    </row>
    <row r="844" spans="1:10" ht="25.5">
      <c r="A844" s="123">
        <v>251557</v>
      </c>
      <c r="B844" s="150" t="s">
        <v>1128</v>
      </c>
      <c r="C844" s="135" t="s">
        <v>960</v>
      </c>
      <c r="D844" s="147" t="s">
        <v>212</v>
      </c>
      <c r="E844" s="147">
        <v>57000</v>
      </c>
      <c r="F844" s="130"/>
      <c r="G844" s="130"/>
      <c r="H844" s="130"/>
      <c r="I844" s="130"/>
      <c r="J844" s="130"/>
    </row>
    <row r="845" spans="1:10" ht="12.75">
      <c r="A845" s="321" t="s">
        <v>919</v>
      </c>
      <c r="B845" s="322"/>
      <c r="C845" s="322"/>
      <c r="D845" s="322"/>
      <c r="E845" s="323"/>
      <c r="F845" s="130"/>
      <c r="G845" s="130"/>
      <c r="H845" s="130"/>
      <c r="I845" s="130"/>
      <c r="J845" s="130"/>
    </row>
    <row r="846" spans="1:10" ht="12.75" customHeight="1">
      <c r="A846" s="123">
        <v>251658</v>
      </c>
      <c r="B846" s="125" t="s">
        <v>979</v>
      </c>
      <c r="C846" s="135" t="s">
        <v>959</v>
      </c>
      <c r="D846" s="147" t="s">
        <v>212</v>
      </c>
      <c r="E846" s="147">
        <v>38000</v>
      </c>
      <c r="F846" s="130"/>
      <c r="G846" s="130"/>
      <c r="H846" s="130"/>
      <c r="I846" s="130"/>
      <c r="J846" s="130"/>
    </row>
    <row r="847" spans="1:10" ht="21.75" customHeight="1">
      <c r="A847" s="123">
        <v>251658</v>
      </c>
      <c r="B847" s="125" t="s">
        <v>979</v>
      </c>
      <c r="C847" s="135" t="s">
        <v>1993</v>
      </c>
      <c r="D847" s="147" t="s">
        <v>212</v>
      </c>
      <c r="E847" s="147">
        <v>46750</v>
      </c>
      <c r="F847" s="130"/>
      <c r="G847" s="130"/>
      <c r="H847" s="130"/>
      <c r="I847" s="130"/>
      <c r="J847" s="130"/>
    </row>
    <row r="848" spans="1:10" ht="24" customHeight="1">
      <c r="A848" s="123">
        <v>250158</v>
      </c>
      <c r="B848" s="125" t="s">
        <v>979</v>
      </c>
      <c r="C848" s="151" t="s">
        <v>1994</v>
      </c>
      <c r="D848" s="147" t="s">
        <v>212</v>
      </c>
      <c r="E848" s="147">
        <v>42350</v>
      </c>
      <c r="F848" s="130"/>
      <c r="G848" s="130"/>
      <c r="H848" s="130"/>
      <c r="I848" s="130"/>
      <c r="J848" s="130"/>
    </row>
    <row r="849" spans="1:10" ht="12.75">
      <c r="A849" s="123">
        <v>250351</v>
      </c>
      <c r="B849" s="150" t="s">
        <v>1966</v>
      </c>
      <c r="C849" s="125" t="s">
        <v>826</v>
      </c>
      <c r="D849" s="147" t="s">
        <v>212</v>
      </c>
      <c r="E849" s="136">
        <v>44300</v>
      </c>
      <c r="G849" s="130"/>
      <c r="H849" s="130"/>
      <c r="I849" s="130"/>
      <c r="J849" s="130"/>
    </row>
    <row r="850" spans="1:10" ht="12.75">
      <c r="A850" s="123">
        <v>250351</v>
      </c>
      <c r="B850" s="150" t="s">
        <v>1995</v>
      </c>
      <c r="C850" s="152" t="s">
        <v>1992</v>
      </c>
      <c r="D850" s="147" t="s">
        <v>1973</v>
      </c>
      <c r="E850" s="136">
        <v>47000</v>
      </c>
      <c r="G850" s="130"/>
      <c r="H850" s="130"/>
      <c r="I850" s="130"/>
      <c r="J850" s="130"/>
    </row>
    <row r="851" spans="1:10" ht="12.75">
      <c r="A851" s="123">
        <v>251659</v>
      </c>
      <c r="B851" s="150" t="s">
        <v>11</v>
      </c>
      <c r="C851" s="135" t="s">
        <v>958</v>
      </c>
      <c r="D851" s="147" t="s">
        <v>212</v>
      </c>
      <c r="E851" s="147">
        <v>44300</v>
      </c>
      <c r="F851" s="130"/>
      <c r="G851" s="130"/>
      <c r="H851" s="130"/>
      <c r="I851" s="130"/>
      <c r="J851" s="130"/>
    </row>
    <row r="852" spans="1:10" ht="12.75" customHeight="1">
      <c r="A852" s="318" t="s">
        <v>920</v>
      </c>
      <c r="B852" s="319"/>
      <c r="C852" s="319"/>
      <c r="D852" s="319"/>
      <c r="E852" s="320"/>
      <c r="F852" s="130"/>
      <c r="G852" s="130"/>
      <c r="H852" s="130"/>
      <c r="I852" s="130"/>
      <c r="J852" s="130"/>
    </row>
    <row r="853" spans="1:10" ht="12.75">
      <c r="A853" s="9">
        <v>251760</v>
      </c>
      <c r="B853" s="19" t="s">
        <v>985</v>
      </c>
      <c r="C853" s="41" t="s">
        <v>957</v>
      </c>
      <c r="D853" s="3" t="s">
        <v>212</v>
      </c>
      <c r="E853" s="50">
        <v>114000</v>
      </c>
      <c r="F853" s="130"/>
      <c r="G853" s="130"/>
      <c r="H853" s="130"/>
      <c r="I853" s="130"/>
      <c r="J853" s="130"/>
    </row>
    <row r="854" spans="1:10" ht="12.75">
      <c r="A854" s="9">
        <v>251761</v>
      </c>
      <c r="B854" s="19" t="s">
        <v>964</v>
      </c>
      <c r="C854" s="41" t="s">
        <v>956</v>
      </c>
      <c r="D854" s="3" t="s">
        <v>212</v>
      </c>
      <c r="E854" s="50">
        <v>133000</v>
      </c>
      <c r="F854" s="130"/>
      <c r="G854" s="130"/>
      <c r="H854" s="130"/>
      <c r="I854" s="130"/>
      <c r="J854" s="130"/>
    </row>
    <row r="855" spans="1:10" ht="25.5">
      <c r="A855" s="9">
        <v>251762</v>
      </c>
      <c r="B855" s="19" t="s">
        <v>965</v>
      </c>
      <c r="C855" s="41" t="s">
        <v>954</v>
      </c>
      <c r="D855" s="3" t="s">
        <v>212</v>
      </c>
      <c r="E855" s="50">
        <v>190000</v>
      </c>
      <c r="F855" s="130"/>
      <c r="G855" s="130"/>
      <c r="H855" s="130"/>
      <c r="I855" s="130"/>
      <c r="J855" s="130"/>
    </row>
    <row r="856" spans="1:10" ht="25.5">
      <c r="A856" s="9">
        <v>251763</v>
      </c>
      <c r="B856" s="19" t="s">
        <v>966</v>
      </c>
      <c r="C856" s="41" t="s">
        <v>953</v>
      </c>
      <c r="D856" s="3" t="s">
        <v>212</v>
      </c>
      <c r="E856" s="50">
        <v>253000</v>
      </c>
      <c r="F856" s="130"/>
      <c r="G856" s="130"/>
      <c r="H856" s="130"/>
      <c r="I856" s="130"/>
      <c r="J856" s="130"/>
    </row>
    <row r="857" spans="1:10" ht="25.5">
      <c r="A857" s="9">
        <v>251764</v>
      </c>
      <c r="B857" s="19" t="s">
        <v>987</v>
      </c>
      <c r="C857" s="41" t="s">
        <v>952</v>
      </c>
      <c r="D857" s="3" t="s">
        <v>212</v>
      </c>
      <c r="E857" s="50">
        <v>316250</v>
      </c>
      <c r="F857" s="130"/>
      <c r="G857" s="130"/>
      <c r="H857" s="130"/>
      <c r="I857" s="130"/>
      <c r="J857" s="130"/>
    </row>
    <row r="858" spans="1:10" ht="12.75">
      <c r="A858" s="9">
        <v>251765</v>
      </c>
      <c r="B858" s="19" t="s">
        <v>988</v>
      </c>
      <c r="C858" s="41" t="s">
        <v>951</v>
      </c>
      <c r="D858" s="3" t="s">
        <v>212</v>
      </c>
      <c r="E858" s="50">
        <v>23000</v>
      </c>
      <c r="F858" s="130"/>
      <c r="G858" s="130"/>
      <c r="H858" s="130"/>
      <c r="I858" s="130"/>
      <c r="J858" s="130"/>
    </row>
    <row r="859" spans="1:10" ht="12.75">
      <c r="A859" s="9">
        <v>251766</v>
      </c>
      <c r="B859" s="19" t="s">
        <v>986</v>
      </c>
      <c r="C859" s="41" t="s">
        <v>950</v>
      </c>
      <c r="D859" s="3" t="s">
        <v>212</v>
      </c>
      <c r="E859" s="50">
        <v>278300</v>
      </c>
      <c r="F859" s="130"/>
      <c r="G859" s="130"/>
      <c r="H859" s="130"/>
      <c r="I859" s="130"/>
      <c r="J859" s="130"/>
    </row>
    <row r="860" spans="1:10" ht="12.75">
      <c r="A860" s="9">
        <v>251767</v>
      </c>
      <c r="B860" s="101" t="s">
        <v>989</v>
      </c>
      <c r="C860" s="41" t="s">
        <v>955</v>
      </c>
      <c r="D860" s="3" t="s">
        <v>212</v>
      </c>
      <c r="E860" s="50">
        <v>151800</v>
      </c>
      <c r="F860" s="130"/>
      <c r="G860" s="130"/>
      <c r="H860" s="130"/>
      <c r="I860" s="130"/>
      <c r="J860" s="130"/>
    </row>
    <row r="861" spans="1:10" ht="12.75">
      <c r="A861" s="9">
        <v>251768</v>
      </c>
      <c r="B861" s="101" t="s">
        <v>990</v>
      </c>
      <c r="C861" s="41" t="s">
        <v>949</v>
      </c>
      <c r="D861" s="3" t="s">
        <v>212</v>
      </c>
      <c r="E861" s="50">
        <v>38000</v>
      </c>
      <c r="F861" s="130"/>
      <c r="G861" s="130"/>
      <c r="H861" s="130"/>
      <c r="I861" s="130"/>
      <c r="J861" s="130"/>
    </row>
    <row r="862" spans="1:10" ht="12.75">
      <c r="A862" s="9">
        <v>251769</v>
      </c>
      <c r="B862" s="101" t="s">
        <v>991</v>
      </c>
      <c r="C862" s="41" t="s">
        <v>948</v>
      </c>
      <c r="D862" s="3" t="s">
        <v>212</v>
      </c>
      <c r="E862" s="50">
        <v>190000</v>
      </c>
      <c r="F862" s="130"/>
      <c r="G862" s="130"/>
      <c r="H862" s="130"/>
      <c r="I862" s="130"/>
      <c r="J862" s="130"/>
    </row>
    <row r="863" spans="1:10" ht="12.75">
      <c r="A863" s="9">
        <v>251770</v>
      </c>
      <c r="B863" s="19" t="s">
        <v>972</v>
      </c>
      <c r="C863" s="41" t="s">
        <v>947</v>
      </c>
      <c r="D863" s="3" t="s">
        <v>212</v>
      </c>
      <c r="E863" s="50">
        <v>75900</v>
      </c>
      <c r="F863" s="130"/>
      <c r="G863" s="130"/>
      <c r="H863" s="130"/>
      <c r="I863" s="130"/>
      <c r="J863" s="130"/>
    </row>
    <row r="864" spans="1:10" ht="12.75">
      <c r="A864" s="9">
        <v>251771</v>
      </c>
      <c r="B864" s="19" t="s">
        <v>13</v>
      </c>
      <c r="C864" s="41" t="s">
        <v>946</v>
      </c>
      <c r="D864" s="3" t="s">
        <v>212</v>
      </c>
      <c r="E864" s="50">
        <v>101200</v>
      </c>
      <c r="F864" s="130"/>
      <c r="G864" s="130"/>
      <c r="H864" s="130"/>
      <c r="I864" s="130"/>
      <c r="J864" s="130"/>
    </row>
    <row r="865" spans="1:10" ht="12.75" customHeight="1">
      <c r="A865" s="318" t="s">
        <v>921</v>
      </c>
      <c r="B865" s="319"/>
      <c r="C865" s="319"/>
      <c r="D865" s="319"/>
      <c r="E865" s="320"/>
      <c r="F865" s="130"/>
      <c r="G865" s="130"/>
      <c r="H865" s="130"/>
      <c r="I865" s="130"/>
      <c r="J865" s="130"/>
    </row>
    <row r="866" spans="1:10" ht="12.75">
      <c r="A866" s="9">
        <v>251872</v>
      </c>
      <c r="B866" s="19" t="s">
        <v>1035</v>
      </c>
      <c r="C866" s="41" t="s">
        <v>945</v>
      </c>
      <c r="D866" s="3" t="s">
        <v>212</v>
      </c>
      <c r="E866" s="50">
        <v>38000</v>
      </c>
      <c r="F866" s="130"/>
      <c r="G866" s="130"/>
      <c r="H866" s="130"/>
      <c r="I866" s="130"/>
      <c r="J866" s="130"/>
    </row>
    <row r="867" spans="1:10" ht="12.75">
      <c r="A867" s="9">
        <v>251873</v>
      </c>
      <c r="B867" s="101" t="s">
        <v>1036</v>
      </c>
      <c r="C867" s="41" t="s">
        <v>943</v>
      </c>
      <c r="D867" s="50" t="s">
        <v>212</v>
      </c>
      <c r="E867" s="50">
        <v>32000</v>
      </c>
      <c r="F867" s="130"/>
      <c r="G867" s="130"/>
      <c r="H867" s="130"/>
      <c r="I867" s="130"/>
      <c r="J867" s="130"/>
    </row>
    <row r="868" spans="1:10" ht="12.75">
      <c r="A868" s="9">
        <v>251874</v>
      </c>
      <c r="B868" s="101" t="s">
        <v>1120</v>
      </c>
      <c r="C868" s="41" t="s">
        <v>944</v>
      </c>
      <c r="D868" s="3" t="s">
        <v>212</v>
      </c>
      <c r="E868" s="50">
        <v>480700</v>
      </c>
      <c r="F868" s="130"/>
      <c r="G868" s="130"/>
      <c r="H868" s="130"/>
      <c r="I868" s="130"/>
      <c r="J868" s="130"/>
    </row>
    <row r="869" spans="1:10" ht="12.75">
      <c r="A869" s="9">
        <v>251875</v>
      </c>
      <c r="B869" s="101" t="s">
        <v>1121</v>
      </c>
      <c r="C869" s="41" t="s">
        <v>942</v>
      </c>
      <c r="D869" s="3" t="s">
        <v>212</v>
      </c>
      <c r="E869" s="50">
        <v>49400</v>
      </c>
      <c r="F869" s="130"/>
      <c r="G869" s="130"/>
      <c r="H869" s="130"/>
      <c r="I869" s="130"/>
      <c r="J869" s="130"/>
    </row>
    <row r="870" spans="1:10" ht="12.75">
      <c r="A870" s="9">
        <v>251876</v>
      </c>
      <c r="B870" s="19" t="s">
        <v>1122</v>
      </c>
      <c r="C870" s="41" t="s">
        <v>941</v>
      </c>
      <c r="D870" s="3" t="s">
        <v>212</v>
      </c>
      <c r="E870" s="50">
        <v>57000</v>
      </c>
      <c r="F870" s="130"/>
      <c r="G870" s="130"/>
      <c r="H870" s="130"/>
      <c r="I870" s="130"/>
      <c r="J870" s="130"/>
    </row>
    <row r="871" spans="1:10" ht="12.75">
      <c r="A871" s="9">
        <v>251877</v>
      </c>
      <c r="B871" s="19" t="s">
        <v>1123</v>
      </c>
      <c r="C871" s="41" t="s">
        <v>940</v>
      </c>
      <c r="D871" s="3" t="s">
        <v>212</v>
      </c>
      <c r="E871" s="50">
        <v>189750</v>
      </c>
      <c r="F871" s="130"/>
      <c r="G871" s="130"/>
      <c r="H871" s="130"/>
      <c r="I871" s="130"/>
      <c r="J871" s="130"/>
    </row>
    <row r="872" spans="1:10" ht="12.75">
      <c r="A872" s="9">
        <v>251878</v>
      </c>
      <c r="B872" s="19" t="s">
        <v>1124</v>
      </c>
      <c r="C872" s="41" t="s">
        <v>939</v>
      </c>
      <c r="D872" s="3" t="s">
        <v>212</v>
      </c>
      <c r="E872" s="50">
        <v>202400</v>
      </c>
      <c r="F872" s="130"/>
      <c r="G872" s="130"/>
      <c r="H872" s="130"/>
      <c r="I872" s="130"/>
      <c r="J872" s="130"/>
    </row>
    <row r="873" spans="1:10" ht="12.75">
      <c r="A873" s="9">
        <v>251879</v>
      </c>
      <c r="B873" s="19" t="s">
        <v>1125</v>
      </c>
      <c r="C873" s="41" t="s">
        <v>938</v>
      </c>
      <c r="D873" s="3" t="s">
        <v>212</v>
      </c>
      <c r="E873" s="50">
        <v>189750</v>
      </c>
      <c r="F873" s="130"/>
      <c r="G873" s="130"/>
      <c r="H873" s="130"/>
      <c r="I873" s="130"/>
      <c r="J873" s="130"/>
    </row>
    <row r="874" spans="1:10" ht="12.75">
      <c r="A874" s="9">
        <v>251880</v>
      </c>
      <c r="B874" s="19" t="s">
        <v>1119</v>
      </c>
      <c r="C874" s="41" t="s">
        <v>937</v>
      </c>
      <c r="D874" s="3" t="s">
        <v>212</v>
      </c>
      <c r="E874" s="50">
        <v>2600</v>
      </c>
      <c r="F874" s="130"/>
      <c r="G874" s="130"/>
      <c r="H874" s="130"/>
      <c r="I874" s="130"/>
      <c r="J874" s="130"/>
    </row>
    <row r="875" spans="1:10" ht="12.75" customHeight="1">
      <c r="A875" s="318" t="s">
        <v>922</v>
      </c>
      <c r="B875" s="319"/>
      <c r="C875" s="319"/>
      <c r="D875" s="319"/>
      <c r="E875" s="320"/>
      <c r="F875" s="130"/>
      <c r="G875" s="130"/>
      <c r="H875" s="130"/>
      <c r="I875" s="130"/>
      <c r="J875" s="130"/>
    </row>
    <row r="876" spans="1:10" ht="12.75">
      <c r="A876" s="9">
        <v>251981</v>
      </c>
      <c r="B876" s="97" t="s">
        <v>12</v>
      </c>
      <c r="C876" s="41" t="s">
        <v>923</v>
      </c>
      <c r="D876" s="3" t="s">
        <v>212</v>
      </c>
      <c r="E876" s="50">
        <v>38000</v>
      </c>
      <c r="F876" s="130"/>
      <c r="G876" s="130"/>
      <c r="H876" s="130"/>
      <c r="I876" s="130"/>
      <c r="J876" s="130"/>
    </row>
    <row r="877" spans="1:10" ht="25.5">
      <c r="A877" s="9">
        <v>251982</v>
      </c>
      <c r="B877" s="97" t="s">
        <v>20</v>
      </c>
      <c r="C877" s="41" t="s">
        <v>924</v>
      </c>
      <c r="D877" s="3" t="s">
        <v>212</v>
      </c>
      <c r="E877" s="50">
        <v>31700</v>
      </c>
      <c r="F877" s="130"/>
      <c r="G877" s="130"/>
      <c r="H877" s="130"/>
      <c r="I877" s="130"/>
      <c r="J877" s="130"/>
    </row>
    <row r="878" spans="1:10" ht="12.75">
      <c r="A878" s="9">
        <v>251983</v>
      </c>
      <c r="B878" s="97" t="s">
        <v>673</v>
      </c>
      <c r="C878" s="41" t="s">
        <v>925</v>
      </c>
      <c r="D878" s="3" t="s">
        <v>212</v>
      </c>
      <c r="E878" s="50">
        <v>38000</v>
      </c>
      <c r="F878" s="130"/>
      <c r="G878" s="130"/>
      <c r="H878" s="130"/>
      <c r="I878" s="130"/>
      <c r="J878" s="130"/>
    </row>
    <row r="879" spans="1:10" ht="25.5">
      <c r="A879" s="9">
        <v>251984</v>
      </c>
      <c r="B879" s="97" t="s">
        <v>1000</v>
      </c>
      <c r="C879" s="41" t="s">
        <v>926</v>
      </c>
      <c r="D879" s="3" t="s">
        <v>212</v>
      </c>
      <c r="E879" s="50">
        <v>30400</v>
      </c>
      <c r="F879" s="130"/>
      <c r="G879" s="130"/>
      <c r="H879" s="130"/>
      <c r="I879" s="130"/>
      <c r="J879" s="130"/>
    </row>
    <row r="880" spans="1:10" ht="25.5">
      <c r="A880" s="9">
        <v>251985</v>
      </c>
      <c r="B880" s="97" t="s">
        <v>1001</v>
      </c>
      <c r="C880" s="41" t="s">
        <v>927</v>
      </c>
      <c r="D880" s="3" t="s">
        <v>212</v>
      </c>
      <c r="E880" s="50">
        <v>19000</v>
      </c>
      <c r="F880" s="130"/>
      <c r="G880" s="130"/>
      <c r="H880" s="130"/>
      <c r="I880" s="130"/>
      <c r="J880" s="130"/>
    </row>
    <row r="881" spans="1:10" ht="25.5">
      <c r="A881" s="9">
        <v>251986</v>
      </c>
      <c r="B881" s="97" t="s">
        <v>674</v>
      </c>
      <c r="C881" s="41" t="s">
        <v>928</v>
      </c>
      <c r="D881" s="3" t="s">
        <v>212</v>
      </c>
      <c r="E881" s="50">
        <v>38000</v>
      </c>
      <c r="F881" s="130"/>
      <c r="G881" s="130"/>
      <c r="H881" s="130"/>
      <c r="I881" s="130"/>
      <c r="J881" s="130"/>
    </row>
    <row r="882" spans="1:10" ht="25.5">
      <c r="A882" s="9">
        <v>251987</v>
      </c>
      <c r="B882" s="97" t="s">
        <v>675</v>
      </c>
      <c r="C882" s="41" t="s">
        <v>929</v>
      </c>
      <c r="D882" s="3" t="s">
        <v>212</v>
      </c>
      <c r="E882" s="50">
        <v>63250</v>
      </c>
      <c r="F882" s="130"/>
      <c r="G882" s="130"/>
      <c r="H882" s="130"/>
      <c r="I882" s="130"/>
      <c r="J882" s="130"/>
    </row>
    <row r="883" spans="1:10" ht="25.5">
      <c r="A883" s="9">
        <v>251988</v>
      </c>
      <c r="B883" s="97" t="s">
        <v>676</v>
      </c>
      <c r="C883" s="41" t="s">
        <v>930</v>
      </c>
      <c r="D883" s="3" t="s">
        <v>212</v>
      </c>
      <c r="E883" s="50">
        <v>57000</v>
      </c>
      <c r="F883" s="130"/>
      <c r="G883" s="130"/>
      <c r="H883" s="130"/>
      <c r="I883" s="130"/>
      <c r="J883" s="130"/>
    </row>
    <row r="884" spans="1:10" ht="25.5">
      <c r="A884" s="9">
        <v>251989</v>
      </c>
      <c r="B884" s="97" t="s">
        <v>677</v>
      </c>
      <c r="C884" s="41" t="s">
        <v>931</v>
      </c>
      <c r="D884" s="3" t="s">
        <v>212</v>
      </c>
      <c r="E884" s="50">
        <v>107500</v>
      </c>
      <c r="F884" s="130"/>
      <c r="G884" s="130"/>
      <c r="H884" s="130"/>
      <c r="I884" s="130"/>
      <c r="J884" s="130"/>
    </row>
    <row r="885" spans="1:10" ht="25.5">
      <c r="A885" s="9">
        <v>251990</v>
      </c>
      <c r="B885" s="97" t="s">
        <v>1002</v>
      </c>
      <c r="C885" s="41" t="s">
        <v>932</v>
      </c>
      <c r="D885" s="3" t="s">
        <v>212</v>
      </c>
      <c r="E885" s="50">
        <v>50600</v>
      </c>
      <c r="F885" s="130"/>
      <c r="G885" s="130"/>
      <c r="H885" s="130"/>
      <c r="I885" s="130"/>
      <c r="J885" s="130"/>
    </row>
    <row r="886" spans="1:10" ht="12.75">
      <c r="A886" s="9">
        <v>251991</v>
      </c>
      <c r="B886" s="97" t="s">
        <v>1003</v>
      </c>
      <c r="C886" s="41" t="s">
        <v>933</v>
      </c>
      <c r="D886" s="3" t="s">
        <v>212</v>
      </c>
      <c r="E886" s="131">
        <v>38000</v>
      </c>
      <c r="F886" s="130"/>
      <c r="G886" s="130"/>
      <c r="H886" s="130"/>
      <c r="I886" s="130"/>
      <c r="J886" s="130"/>
    </row>
    <row r="887" spans="1:10" ht="12.75">
      <c r="A887" s="9">
        <v>251992</v>
      </c>
      <c r="B887" s="97" t="s">
        <v>1004</v>
      </c>
      <c r="C887" s="41" t="s">
        <v>934</v>
      </c>
      <c r="D887" s="3" t="s">
        <v>212</v>
      </c>
      <c r="E887" s="131">
        <v>31700</v>
      </c>
      <c r="F887" s="130"/>
      <c r="G887" s="130"/>
      <c r="H887" s="130"/>
      <c r="I887" s="130"/>
      <c r="J887" s="130"/>
    </row>
    <row r="888" spans="1:10" ht="12.75">
      <c r="A888" s="9">
        <v>251993</v>
      </c>
      <c r="B888" s="97" t="s">
        <v>1005</v>
      </c>
      <c r="C888" s="41" t="s">
        <v>935</v>
      </c>
      <c r="D888" s="3" t="s">
        <v>212</v>
      </c>
      <c r="E888" s="131">
        <v>19000</v>
      </c>
      <c r="F888" s="130"/>
      <c r="G888" s="130"/>
      <c r="H888" s="130"/>
      <c r="I888" s="130"/>
      <c r="J888" s="130"/>
    </row>
    <row r="889" spans="1:10" ht="12.75">
      <c r="A889" s="9">
        <v>251994</v>
      </c>
      <c r="B889" s="97" t="s">
        <v>1006</v>
      </c>
      <c r="C889" s="41" t="s">
        <v>963</v>
      </c>
      <c r="D889" s="3" t="s">
        <v>212</v>
      </c>
      <c r="E889" s="131">
        <v>50600</v>
      </c>
      <c r="F889" s="130"/>
      <c r="G889" s="130"/>
      <c r="H889" s="130"/>
      <c r="I889" s="130"/>
      <c r="J889" s="130"/>
    </row>
    <row r="890" spans="1:10" ht="12.75">
      <c r="A890" s="9">
        <v>251995</v>
      </c>
      <c r="B890" s="97" t="s">
        <v>1007</v>
      </c>
      <c r="C890" s="41" t="s">
        <v>936</v>
      </c>
      <c r="D890" s="3" t="s">
        <v>212</v>
      </c>
      <c r="E890" s="131">
        <v>44300</v>
      </c>
      <c r="F890" s="130"/>
      <c r="G890" s="130"/>
      <c r="H890" s="130"/>
      <c r="I890" s="130"/>
      <c r="J890" s="130"/>
    </row>
    <row r="891" spans="1:10" ht="38.25">
      <c r="A891" s="9">
        <v>251196</v>
      </c>
      <c r="B891" s="19" t="s">
        <v>1092</v>
      </c>
      <c r="C891" s="87" t="s">
        <v>1594</v>
      </c>
      <c r="D891" s="3" t="s">
        <v>212</v>
      </c>
      <c r="E891" s="131">
        <v>183500</v>
      </c>
      <c r="F891" s="130"/>
      <c r="G891" s="130"/>
      <c r="H891" s="130"/>
      <c r="I891" s="130"/>
      <c r="J891" s="130"/>
    </row>
    <row r="892" spans="1:10" ht="25.5">
      <c r="A892" s="9">
        <v>251197</v>
      </c>
      <c r="B892" s="19" t="s">
        <v>1093</v>
      </c>
      <c r="C892" s="87" t="s">
        <v>890</v>
      </c>
      <c r="D892" s="3" t="s">
        <v>212</v>
      </c>
      <c r="E892" s="131">
        <v>215000</v>
      </c>
      <c r="F892" s="130"/>
      <c r="G892" s="130"/>
      <c r="H892" s="130"/>
      <c r="I892" s="130"/>
      <c r="J892" s="130"/>
    </row>
    <row r="893" spans="1:12" ht="38.25">
      <c r="A893" s="9">
        <v>251198</v>
      </c>
      <c r="B893" s="19" t="s">
        <v>1094</v>
      </c>
      <c r="C893" s="87" t="s">
        <v>1595</v>
      </c>
      <c r="D893" s="3" t="s">
        <v>212</v>
      </c>
      <c r="E893" s="131">
        <v>253000</v>
      </c>
      <c r="F893" s="130"/>
      <c r="G893" s="130"/>
      <c r="H893" s="130"/>
      <c r="I893" s="130"/>
      <c r="J893" s="130"/>
      <c r="K893" s="130"/>
      <c r="L893" s="130"/>
    </row>
    <row r="894" spans="1:12" ht="26.25" thickBot="1">
      <c r="A894" s="9">
        <v>251199</v>
      </c>
      <c r="B894" s="19" t="s">
        <v>1191</v>
      </c>
      <c r="C894" s="138" t="s">
        <v>1192</v>
      </c>
      <c r="D894" s="3" t="s">
        <v>212</v>
      </c>
      <c r="E894" s="120">
        <v>220200</v>
      </c>
      <c r="F894" s="130"/>
      <c r="G894" s="130"/>
      <c r="H894" s="130"/>
      <c r="I894" s="130"/>
      <c r="J894" s="130"/>
      <c r="K894" s="130"/>
      <c r="L894" s="130"/>
    </row>
    <row r="895" spans="1:5" ht="13.5" thickBot="1">
      <c r="A895" s="343" t="s">
        <v>1303</v>
      </c>
      <c r="B895" s="344"/>
      <c r="C895" s="344"/>
      <c r="D895" s="344"/>
      <c r="E895" s="345"/>
    </row>
    <row r="896" spans="1:5" ht="21.75" customHeight="1" thickBot="1">
      <c r="A896" s="153">
        <v>260011</v>
      </c>
      <c r="B896" s="154" t="s">
        <v>1304</v>
      </c>
      <c r="C896" s="154" t="s">
        <v>1305</v>
      </c>
      <c r="D896" s="155" t="s">
        <v>461</v>
      </c>
      <c r="E896" s="155">
        <v>1100</v>
      </c>
    </row>
    <row r="897" spans="1:5" ht="13.5" thickBot="1">
      <c r="A897" s="153">
        <v>260012</v>
      </c>
      <c r="B897" s="154" t="s">
        <v>1306</v>
      </c>
      <c r="C897" s="154" t="s">
        <v>1307</v>
      </c>
      <c r="D897" s="155" t="s">
        <v>461</v>
      </c>
      <c r="E897" s="155">
        <v>1100</v>
      </c>
    </row>
    <row r="898" spans="1:5" ht="26.25" thickBot="1">
      <c r="A898" s="153">
        <v>260013</v>
      </c>
      <c r="B898" s="154" t="s">
        <v>1308</v>
      </c>
      <c r="C898" s="154" t="s">
        <v>1309</v>
      </c>
      <c r="D898" s="155" t="s">
        <v>461</v>
      </c>
      <c r="E898" s="155">
        <v>10000</v>
      </c>
    </row>
    <row r="899" spans="1:5" ht="26.25" thickBot="1">
      <c r="A899" s="153">
        <v>260014</v>
      </c>
      <c r="B899" s="154" t="s">
        <v>1310</v>
      </c>
      <c r="C899" s="154" t="s">
        <v>1311</v>
      </c>
      <c r="D899" s="155" t="s">
        <v>461</v>
      </c>
      <c r="E899" s="155">
        <v>12000</v>
      </c>
    </row>
    <row r="900" spans="1:5" ht="13.5" thickBot="1">
      <c r="A900" s="153">
        <v>260015</v>
      </c>
      <c r="B900" s="156" t="s">
        <v>1312</v>
      </c>
      <c r="C900" s="154" t="s">
        <v>1313</v>
      </c>
      <c r="D900" s="155" t="s">
        <v>461</v>
      </c>
      <c r="E900" s="155">
        <v>27500</v>
      </c>
    </row>
    <row r="901" spans="1:5" ht="13.5" thickBot="1">
      <c r="A901" s="153">
        <v>260016</v>
      </c>
      <c r="B901" s="157" t="s">
        <v>1314</v>
      </c>
      <c r="C901" s="157" t="s">
        <v>1315</v>
      </c>
      <c r="D901" s="158" t="s">
        <v>461</v>
      </c>
      <c r="E901" s="158">
        <v>27500</v>
      </c>
    </row>
    <row r="902" spans="1:5" ht="26.25" thickBot="1">
      <c r="A902" s="153">
        <v>260017</v>
      </c>
      <c r="B902" s="157" t="s">
        <v>1316</v>
      </c>
      <c r="C902" s="157" t="s">
        <v>1317</v>
      </c>
      <c r="D902" s="158" t="s">
        <v>461</v>
      </c>
      <c r="E902" s="158">
        <v>5500</v>
      </c>
    </row>
    <row r="903" spans="1:5" ht="26.25" thickBot="1">
      <c r="A903" s="153">
        <v>260018</v>
      </c>
      <c r="B903" s="157" t="s">
        <v>1318</v>
      </c>
      <c r="C903" s="157" t="s">
        <v>1319</v>
      </c>
      <c r="D903" s="158" t="s">
        <v>461</v>
      </c>
      <c r="E903" s="158">
        <v>5500</v>
      </c>
    </row>
    <row r="904" spans="1:5" ht="26.25" thickBot="1">
      <c r="A904" s="153">
        <v>260019</v>
      </c>
      <c r="B904" s="157" t="s">
        <v>1320</v>
      </c>
      <c r="C904" s="157" t="s">
        <v>1321</v>
      </c>
      <c r="D904" s="158" t="s">
        <v>461</v>
      </c>
      <c r="E904" s="158">
        <v>1800</v>
      </c>
    </row>
    <row r="905" spans="1:5" ht="26.25" thickBot="1">
      <c r="A905" s="153">
        <v>260020</v>
      </c>
      <c r="B905" s="157" t="s">
        <v>1322</v>
      </c>
      <c r="C905" s="157" t="s">
        <v>1323</v>
      </c>
      <c r="D905" s="158" t="s">
        <v>461</v>
      </c>
      <c r="E905" s="158">
        <v>1700</v>
      </c>
    </row>
    <row r="906" spans="1:5" ht="13.5" thickBot="1">
      <c r="A906" s="153">
        <v>260021</v>
      </c>
      <c r="B906" s="157" t="s">
        <v>1324</v>
      </c>
      <c r="C906" s="157" t="s">
        <v>1325</v>
      </c>
      <c r="D906" s="158" t="s">
        <v>461</v>
      </c>
      <c r="E906" s="158">
        <v>4400</v>
      </c>
    </row>
    <row r="907" spans="1:5" ht="13.5" thickBot="1">
      <c r="A907" s="153">
        <v>260022</v>
      </c>
      <c r="B907" s="154" t="s">
        <v>1326</v>
      </c>
      <c r="C907" s="154" t="s">
        <v>1327</v>
      </c>
      <c r="D907" s="155" t="s">
        <v>461</v>
      </c>
      <c r="E907" s="155">
        <v>4700</v>
      </c>
    </row>
    <row r="908" spans="1:5" ht="13.5" thickBot="1">
      <c r="A908" s="153">
        <v>260023</v>
      </c>
      <c r="B908" s="159" t="s">
        <v>1328</v>
      </c>
      <c r="C908" s="157" t="s">
        <v>1329</v>
      </c>
      <c r="D908" s="155" t="s">
        <v>461</v>
      </c>
      <c r="E908" s="155">
        <v>1900</v>
      </c>
    </row>
    <row r="909" spans="1:5" ht="13.5" thickBot="1">
      <c r="A909" s="153">
        <v>260024</v>
      </c>
      <c r="B909" s="156" t="s">
        <v>1330</v>
      </c>
      <c r="C909" s="157" t="s">
        <v>1331</v>
      </c>
      <c r="D909" s="158" t="s">
        <v>461</v>
      </c>
      <c r="E909" s="158">
        <v>2800</v>
      </c>
    </row>
    <row r="910" spans="1:5" ht="13.5" thickBot="1">
      <c r="A910" s="153">
        <v>260025</v>
      </c>
      <c r="B910" s="154" t="s">
        <v>1332</v>
      </c>
      <c r="C910" s="154" t="s">
        <v>1333</v>
      </c>
      <c r="D910" s="155" t="s">
        <v>461</v>
      </c>
      <c r="E910" s="155">
        <v>3000</v>
      </c>
    </row>
    <row r="911" spans="1:5" ht="26.25" thickBot="1">
      <c r="A911" s="160">
        <v>260026</v>
      </c>
      <c r="B911" s="156" t="s">
        <v>1334</v>
      </c>
      <c r="C911" s="157" t="s">
        <v>1335</v>
      </c>
      <c r="D911" s="158" t="s">
        <v>1336</v>
      </c>
      <c r="E911" s="158">
        <v>1050</v>
      </c>
    </row>
    <row r="912" spans="1:5" ht="26.25" thickBot="1">
      <c r="A912" s="160">
        <v>260027</v>
      </c>
      <c r="B912" s="157" t="s">
        <v>1337</v>
      </c>
      <c r="C912" s="157" t="s">
        <v>1338</v>
      </c>
      <c r="D912" s="158" t="s">
        <v>1220</v>
      </c>
      <c r="E912" s="158">
        <v>2000</v>
      </c>
    </row>
    <row r="913" spans="1:5" ht="13.5" thickBot="1">
      <c r="A913" s="160">
        <v>260028</v>
      </c>
      <c r="B913" s="157" t="s">
        <v>1339</v>
      </c>
      <c r="C913" s="157" t="s">
        <v>1340</v>
      </c>
      <c r="D913" s="158" t="s">
        <v>461</v>
      </c>
      <c r="E913" s="158">
        <v>3500</v>
      </c>
    </row>
    <row r="914" spans="1:5" ht="13.5" thickBot="1">
      <c r="A914" s="160">
        <v>260029</v>
      </c>
      <c r="B914" s="157" t="s">
        <v>1341</v>
      </c>
      <c r="C914" s="157" t="s">
        <v>1342</v>
      </c>
      <c r="D914" s="158" t="s">
        <v>461</v>
      </c>
      <c r="E914" s="158">
        <v>2200</v>
      </c>
    </row>
    <row r="915" spans="1:5" ht="13.5" thickBot="1">
      <c r="A915" s="160">
        <v>260030</v>
      </c>
      <c r="B915" s="157" t="s">
        <v>1343</v>
      </c>
      <c r="C915" s="157" t="s">
        <v>1344</v>
      </c>
      <c r="D915" s="158" t="s">
        <v>461</v>
      </c>
      <c r="E915" s="158">
        <v>2000</v>
      </c>
    </row>
    <row r="916" spans="1:5" ht="13.5" thickBot="1">
      <c r="A916" s="160">
        <v>260031</v>
      </c>
      <c r="B916" s="157" t="s">
        <v>1345</v>
      </c>
      <c r="C916" s="157" t="s">
        <v>1346</v>
      </c>
      <c r="D916" s="158" t="s">
        <v>461</v>
      </c>
      <c r="E916" s="158">
        <v>13800</v>
      </c>
    </row>
    <row r="917" spans="1:5" ht="13.5" thickBot="1">
      <c r="A917" s="160">
        <v>260032</v>
      </c>
      <c r="B917" s="157" t="s">
        <v>1347</v>
      </c>
      <c r="C917" s="157" t="s">
        <v>1348</v>
      </c>
      <c r="D917" s="158" t="s">
        <v>461</v>
      </c>
      <c r="E917" s="158">
        <v>17000</v>
      </c>
    </row>
    <row r="918" spans="1:5" ht="13.5" thickBot="1">
      <c r="A918" s="160">
        <v>260033</v>
      </c>
      <c r="B918" s="157" t="s">
        <v>1349</v>
      </c>
      <c r="C918" s="157" t="s">
        <v>1350</v>
      </c>
      <c r="D918" s="158" t="s">
        <v>461</v>
      </c>
      <c r="E918" s="158">
        <v>1300</v>
      </c>
    </row>
    <row r="919" spans="1:5" ht="13.5" thickBot="1">
      <c r="A919" s="160">
        <v>260034</v>
      </c>
      <c r="B919" s="161" t="s">
        <v>1351</v>
      </c>
      <c r="C919" s="157" t="s">
        <v>1352</v>
      </c>
      <c r="D919" s="158" t="s">
        <v>461</v>
      </c>
      <c r="E919" s="158">
        <v>4700</v>
      </c>
    </row>
    <row r="920" spans="1:5" ht="13.5" thickBot="1">
      <c r="A920" s="160">
        <v>260035</v>
      </c>
      <c r="B920" s="161" t="s">
        <v>1353</v>
      </c>
      <c r="C920" s="157" t="s">
        <v>1354</v>
      </c>
      <c r="D920" s="158" t="s">
        <v>461</v>
      </c>
      <c r="E920" s="158">
        <v>7200</v>
      </c>
    </row>
    <row r="921" spans="1:5" ht="13.5" thickBot="1">
      <c r="A921" s="160">
        <v>260036</v>
      </c>
      <c r="B921" s="161" t="s">
        <v>1355</v>
      </c>
      <c r="C921" s="157" t="s">
        <v>1356</v>
      </c>
      <c r="D921" s="158" t="s">
        <v>461</v>
      </c>
      <c r="E921" s="158">
        <v>11000</v>
      </c>
    </row>
    <row r="922" spans="1:5" ht="13.5" thickBot="1">
      <c r="A922" s="160">
        <v>260037</v>
      </c>
      <c r="B922" s="161" t="s">
        <v>1357</v>
      </c>
      <c r="C922" s="157" t="s">
        <v>1358</v>
      </c>
      <c r="D922" s="158" t="s">
        <v>461</v>
      </c>
      <c r="E922" s="158">
        <v>12000</v>
      </c>
    </row>
    <row r="923" spans="1:5" ht="13.5" thickBot="1">
      <c r="A923" s="160">
        <v>260038</v>
      </c>
      <c r="B923" s="161" t="s">
        <v>1359</v>
      </c>
      <c r="C923" s="157" t="s">
        <v>1360</v>
      </c>
      <c r="D923" s="158" t="s">
        <v>461</v>
      </c>
      <c r="E923" s="158">
        <v>8300</v>
      </c>
    </row>
    <row r="924" spans="1:5" ht="13.5" thickBot="1">
      <c r="A924" s="160">
        <v>260039</v>
      </c>
      <c r="B924" s="161" t="s">
        <v>1361</v>
      </c>
      <c r="C924" s="157" t="s">
        <v>1362</v>
      </c>
      <c r="D924" s="158" t="s">
        <v>461</v>
      </c>
      <c r="E924" s="158">
        <v>62700</v>
      </c>
    </row>
    <row r="925" spans="1:5" ht="13.5" thickBot="1">
      <c r="A925" s="160">
        <v>260040</v>
      </c>
      <c r="B925" s="161" t="s">
        <v>1363</v>
      </c>
      <c r="C925" s="157" t="s">
        <v>1364</v>
      </c>
      <c r="D925" s="158" t="s">
        <v>461</v>
      </c>
      <c r="E925" s="158">
        <v>41800</v>
      </c>
    </row>
    <row r="926" spans="1:5" ht="12.75">
      <c r="A926" s="162">
        <v>260041</v>
      </c>
      <c r="B926" s="163" t="s">
        <v>1365</v>
      </c>
      <c r="C926" s="164" t="s">
        <v>1366</v>
      </c>
      <c r="D926" s="165" t="s">
        <v>461</v>
      </c>
      <c r="E926" s="165">
        <v>63800</v>
      </c>
    </row>
    <row r="927" spans="1:5" ht="25.5">
      <c r="A927" s="166">
        <v>260042</v>
      </c>
      <c r="B927" s="167" t="s">
        <v>1367</v>
      </c>
      <c r="C927" s="143" t="s">
        <v>1368</v>
      </c>
      <c r="D927" s="166" t="s">
        <v>461</v>
      </c>
      <c r="E927" s="166">
        <v>35200</v>
      </c>
    </row>
    <row r="928" spans="1:5" ht="25.5">
      <c r="A928" s="166">
        <v>260043</v>
      </c>
      <c r="B928" s="167" t="s">
        <v>1369</v>
      </c>
      <c r="C928" s="143" t="s">
        <v>1370</v>
      </c>
      <c r="D928" s="166" t="s">
        <v>1371</v>
      </c>
      <c r="E928" s="166">
        <v>73700</v>
      </c>
    </row>
    <row r="929" spans="1:5" ht="13.5" thickBot="1">
      <c r="A929" s="160">
        <v>260044</v>
      </c>
      <c r="B929" s="161" t="s">
        <v>1372</v>
      </c>
      <c r="C929" s="157" t="s">
        <v>1373</v>
      </c>
      <c r="D929" s="158" t="s">
        <v>461</v>
      </c>
      <c r="E929" s="158">
        <v>6300</v>
      </c>
    </row>
    <row r="930" spans="1:5" ht="26.25" thickBot="1">
      <c r="A930" s="160">
        <v>260045</v>
      </c>
      <c r="B930" s="156" t="s">
        <v>1374</v>
      </c>
      <c r="C930" s="157" t="s">
        <v>1375</v>
      </c>
      <c r="D930" s="158" t="s">
        <v>461</v>
      </c>
      <c r="E930" s="158">
        <v>14300</v>
      </c>
    </row>
    <row r="931" spans="1:5" ht="13.5" thickBot="1">
      <c r="A931" s="160">
        <v>260046</v>
      </c>
      <c r="B931" s="161" t="s">
        <v>1376</v>
      </c>
      <c r="C931" s="157" t="s">
        <v>1377</v>
      </c>
      <c r="D931" s="158" t="s">
        <v>461</v>
      </c>
      <c r="E931" s="158">
        <v>33000</v>
      </c>
    </row>
    <row r="932" spans="1:5" ht="13.5" thickBot="1">
      <c r="A932" s="160">
        <v>260047</v>
      </c>
      <c r="B932" s="161" t="s">
        <v>1378</v>
      </c>
      <c r="C932" s="157" t="s">
        <v>1379</v>
      </c>
      <c r="D932" s="158" t="s">
        <v>461</v>
      </c>
      <c r="E932" s="158">
        <v>3850</v>
      </c>
    </row>
    <row r="933" spans="1:5" ht="13.5" thickBot="1">
      <c r="A933" s="20">
        <v>260048</v>
      </c>
      <c r="B933" s="107" t="s">
        <v>2012</v>
      </c>
      <c r="C933" s="21" t="s">
        <v>2013</v>
      </c>
      <c r="D933" s="158" t="s">
        <v>461</v>
      </c>
      <c r="E933" s="20">
        <v>27500</v>
      </c>
    </row>
    <row r="934" spans="1:5" ht="13.5" customHeight="1" thickBot="1">
      <c r="A934" s="340" t="s">
        <v>1380</v>
      </c>
      <c r="B934" s="341"/>
      <c r="C934" s="341"/>
      <c r="D934" s="341"/>
      <c r="E934" s="342"/>
    </row>
    <row r="935" spans="1:5" ht="13.5" thickBot="1">
      <c r="A935" s="160">
        <v>260049</v>
      </c>
      <c r="B935" s="161" t="s">
        <v>1381</v>
      </c>
      <c r="C935" s="157" t="s">
        <v>1382</v>
      </c>
      <c r="D935" s="158" t="s">
        <v>461</v>
      </c>
      <c r="E935" s="158">
        <v>121000</v>
      </c>
    </row>
    <row r="936" spans="1:5" ht="13.5" thickBot="1">
      <c r="A936" s="160">
        <v>260050</v>
      </c>
      <c r="B936" s="161" t="s">
        <v>1383</v>
      </c>
      <c r="C936" s="157" t="s">
        <v>1384</v>
      </c>
      <c r="D936" s="158" t="s">
        <v>461</v>
      </c>
      <c r="E936" s="158">
        <v>49500</v>
      </c>
    </row>
    <row r="937" spans="1:5" ht="13.5" thickBot="1">
      <c r="A937" s="160">
        <v>260051</v>
      </c>
      <c r="B937" s="161" t="s">
        <v>1385</v>
      </c>
      <c r="C937" s="157" t="s">
        <v>1386</v>
      </c>
      <c r="D937" s="158" t="s">
        <v>461</v>
      </c>
      <c r="E937" s="158">
        <v>74800</v>
      </c>
    </row>
    <row r="938" spans="1:5" ht="13.5" thickBot="1">
      <c r="A938" s="160">
        <v>260052</v>
      </c>
      <c r="B938" s="161" t="s">
        <v>1387</v>
      </c>
      <c r="C938" s="157" t="s">
        <v>1388</v>
      </c>
      <c r="D938" s="158" t="s">
        <v>461</v>
      </c>
      <c r="E938" s="158">
        <v>59400</v>
      </c>
    </row>
    <row r="939" spans="1:5" ht="26.25" thickBot="1">
      <c r="A939" s="20">
        <v>260053</v>
      </c>
      <c r="B939" s="161" t="s">
        <v>1389</v>
      </c>
      <c r="C939" s="157" t="s">
        <v>1632</v>
      </c>
      <c r="D939" s="158" t="s">
        <v>461</v>
      </c>
      <c r="E939" s="158">
        <v>66000</v>
      </c>
    </row>
    <row r="940" spans="1:5" ht="13.5" thickBot="1">
      <c r="A940" s="343" t="s">
        <v>1390</v>
      </c>
      <c r="B940" s="344"/>
      <c r="C940" s="344"/>
      <c r="D940" s="344"/>
      <c r="E940" s="345"/>
    </row>
    <row r="941" spans="1:5" ht="13.5" thickBot="1">
      <c r="A941" s="324" t="s">
        <v>1391</v>
      </c>
      <c r="B941" s="325"/>
      <c r="C941" s="325"/>
      <c r="D941" s="325"/>
      <c r="E941" s="326"/>
    </row>
    <row r="942" spans="1:5" ht="14.25" thickBot="1">
      <c r="A942" s="346" t="s">
        <v>1392</v>
      </c>
      <c r="B942" s="347"/>
      <c r="C942" s="347"/>
      <c r="D942" s="347"/>
      <c r="E942" s="348"/>
    </row>
    <row r="943" spans="1:5" ht="13.5" thickBot="1">
      <c r="A943" s="153">
        <v>130011</v>
      </c>
      <c r="B943" s="155" t="s">
        <v>1393</v>
      </c>
      <c r="C943" s="154" t="s">
        <v>1394</v>
      </c>
      <c r="D943" s="155" t="s">
        <v>461</v>
      </c>
      <c r="E943" s="155">
        <v>2530</v>
      </c>
    </row>
    <row r="944" spans="1:5" ht="13.5" thickBot="1">
      <c r="A944" s="153">
        <v>130012</v>
      </c>
      <c r="B944" s="155" t="s">
        <v>1395</v>
      </c>
      <c r="C944" s="154" t="s">
        <v>1396</v>
      </c>
      <c r="D944" s="155" t="s">
        <v>461</v>
      </c>
      <c r="E944" s="155">
        <v>1700</v>
      </c>
    </row>
    <row r="945" spans="1:5" ht="13.5" thickBot="1">
      <c r="A945" s="153">
        <v>130013</v>
      </c>
      <c r="B945" s="155" t="s">
        <v>1397</v>
      </c>
      <c r="C945" s="154" t="s">
        <v>1398</v>
      </c>
      <c r="D945" s="155" t="s">
        <v>461</v>
      </c>
      <c r="E945" s="155">
        <v>3900</v>
      </c>
    </row>
    <row r="946" spans="1:5" ht="13.5" thickBot="1">
      <c r="A946" s="153">
        <v>130014</v>
      </c>
      <c r="B946" s="155" t="s">
        <v>1399</v>
      </c>
      <c r="C946" s="154" t="s">
        <v>1400</v>
      </c>
      <c r="D946" s="155" t="s">
        <v>1401</v>
      </c>
      <c r="E946" s="155">
        <v>200</v>
      </c>
    </row>
    <row r="947" spans="1:5" ht="13.5" thickBot="1">
      <c r="A947" s="153">
        <v>130015</v>
      </c>
      <c r="B947" s="155" t="s">
        <v>1402</v>
      </c>
      <c r="C947" s="154" t="s">
        <v>1403</v>
      </c>
      <c r="D947" s="155" t="s">
        <v>1401</v>
      </c>
      <c r="E947" s="155">
        <v>150</v>
      </c>
    </row>
    <row r="948" spans="1:5" ht="13.5" customHeight="1" thickBot="1">
      <c r="A948" s="349" t="s">
        <v>1404</v>
      </c>
      <c r="B948" s="350"/>
      <c r="C948" s="350"/>
      <c r="D948" s="350"/>
      <c r="E948" s="351"/>
    </row>
    <row r="949" spans="1:5" ht="26.25" thickBot="1">
      <c r="A949" s="153">
        <v>130016</v>
      </c>
      <c r="B949" s="155" t="s">
        <v>1405</v>
      </c>
      <c r="C949" s="154" t="s">
        <v>1406</v>
      </c>
      <c r="D949" s="155" t="s">
        <v>461</v>
      </c>
      <c r="E949" s="155">
        <v>1700</v>
      </c>
    </row>
    <row r="950" spans="1:5" ht="26.25" thickBot="1">
      <c r="A950" s="153">
        <v>130017</v>
      </c>
      <c r="B950" s="155" t="s">
        <v>1407</v>
      </c>
      <c r="C950" s="154" t="s">
        <v>1408</v>
      </c>
      <c r="D950" s="155" t="s">
        <v>461</v>
      </c>
      <c r="E950" s="155">
        <v>2750</v>
      </c>
    </row>
    <row r="951" spans="1:5" ht="26.25" thickBot="1">
      <c r="A951" s="153">
        <v>130018</v>
      </c>
      <c r="B951" s="155" t="s">
        <v>1409</v>
      </c>
      <c r="C951" s="154" t="s">
        <v>1410</v>
      </c>
      <c r="D951" s="158" t="s">
        <v>461</v>
      </c>
      <c r="E951" s="158">
        <v>3600</v>
      </c>
    </row>
    <row r="952" spans="1:5" ht="13.5" thickBot="1">
      <c r="A952" s="153">
        <v>130019</v>
      </c>
      <c r="B952" s="155" t="s">
        <v>1411</v>
      </c>
      <c r="C952" s="157" t="s">
        <v>1412</v>
      </c>
      <c r="D952" s="158" t="s">
        <v>461</v>
      </c>
      <c r="E952" s="158">
        <v>3700</v>
      </c>
    </row>
    <row r="953" spans="1:5" ht="13.5" thickBot="1">
      <c r="A953" s="153">
        <v>130020</v>
      </c>
      <c r="B953" s="155" t="s">
        <v>1413</v>
      </c>
      <c r="C953" s="157" t="s">
        <v>1414</v>
      </c>
      <c r="D953" s="158" t="s">
        <v>461</v>
      </c>
      <c r="E953" s="158">
        <v>4700</v>
      </c>
    </row>
    <row r="954" spans="1:5" ht="13.5" thickBot="1">
      <c r="A954" s="153">
        <v>130021</v>
      </c>
      <c r="B954" s="158" t="s">
        <v>1415</v>
      </c>
      <c r="C954" s="157" t="s">
        <v>1416</v>
      </c>
      <c r="D954" s="158" t="s">
        <v>461</v>
      </c>
      <c r="E954" s="158">
        <v>3600</v>
      </c>
    </row>
    <row r="955" spans="1:5" ht="14.25" thickBot="1">
      <c r="A955" s="329" t="s">
        <v>1417</v>
      </c>
      <c r="B955" s="330"/>
      <c r="C955" s="330"/>
      <c r="D955" s="330"/>
      <c r="E955" s="331"/>
    </row>
    <row r="956" spans="1:5" ht="13.5" thickBot="1">
      <c r="A956" s="153">
        <v>130022</v>
      </c>
      <c r="B956" s="158" t="s">
        <v>1418</v>
      </c>
      <c r="C956" s="157" t="s">
        <v>1419</v>
      </c>
      <c r="D956" s="158" t="s">
        <v>461</v>
      </c>
      <c r="E956" s="158">
        <v>3000</v>
      </c>
    </row>
    <row r="957" spans="1:5" ht="13.5" thickBot="1">
      <c r="A957" s="153">
        <v>130023</v>
      </c>
      <c r="B957" s="158" t="s">
        <v>1420</v>
      </c>
      <c r="C957" s="157" t="s">
        <v>1421</v>
      </c>
      <c r="D957" s="158" t="s">
        <v>461</v>
      </c>
      <c r="E957" s="158">
        <v>2750</v>
      </c>
    </row>
    <row r="958" spans="1:5" ht="13.5" thickBot="1">
      <c r="A958" s="153">
        <v>130024</v>
      </c>
      <c r="B958" s="158" t="s">
        <v>1422</v>
      </c>
      <c r="C958" s="154" t="s">
        <v>1423</v>
      </c>
      <c r="D958" s="155" t="s">
        <v>461</v>
      </c>
      <c r="E958" s="155">
        <v>3900</v>
      </c>
    </row>
    <row r="959" spans="1:5" ht="13.5" thickBot="1">
      <c r="A959" s="153">
        <v>130025</v>
      </c>
      <c r="B959" s="168" t="s">
        <v>1424</v>
      </c>
      <c r="C959" s="157" t="s">
        <v>1425</v>
      </c>
      <c r="D959" s="155" t="s">
        <v>461</v>
      </c>
      <c r="E959" s="155">
        <v>4400</v>
      </c>
    </row>
    <row r="960" spans="1:5" ht="13.5" thickBot="1">
      <c r="A960" s="153">
        <v>130026</v>
      </c>
      <c r="B960" s="158" t="s">
        <v>1426</v>
      </c>
      <c r="C960" s="157" t="s">
        <v>1427</v>
      </c>
      <c r="D960" s="158" t="s">
        <v>461</v>
      </c>
      <c r="E960" s="155">
        <v>4400</v>
      </c>
    </row>
    <row r="961" spans="1:5" ht="13.5" thickBot="1">
      <c r="A961" s="153">
        <v>130027</v>
      </c>
      <c r="B961" s="158" t="s">
        <v>1428</v>
      </c>
      <c r="C961" s="157" t="s">
        <v>1429</v>
      </c>
      <c r="D961" s="158" t="s">
        <v>461</v>
      </c>
      <c r="E961" s="155">
        <v>4400</v>
      </c>
    </row>
    <row r="962" spans="1:5" ht="13.5" customHeight="1" thickBot="1">
      <c r="A962" s="332" t="s">
        <v>1442</v>
      </c>
      <c r="B962" s="333"/>
      <c r="C962" s="333"/>
      <c r="D962" s="333"/>
      <c r="E962" s="334"/>
    </row>
    <row r="963" spans="1:5" ht="13.5" thickBot="1">
      <c r="A963" s="160">
        <v>130034</v>
      </c>
      <c r="B963" s="158" t="s">
        <v>1443</v>
      </c>
      <c r="C963" s="157" t="s">
        <v>1444</v>
      </c>
      <c r="D963" s="158" t="s">
        <v>461</v>
      </c>
      <c r="E963" s="158">
        <v>9900</v>
      </c>
    </row>
    <row r="964" spans="1:5" ht="13.5" thickBot="1">
      <c r="A964" s="160">
        <v>130035</v>
      </c>
      <c r="B964" s="158" t="s">
        <v>1445</v>
      </c>
      <c r="C964" s="157" t="s">
        <v>1446</v>
      </c>
      <c r="D964" s="158" t="s">
        <v>461</v>
      </c>
      <c r="E964" s="158">
        <v>17600</v>
      </c>
    </row>
    <row r="965" spans="1:5" ht="13.5" thickBot="1">
      <c r="A965" s="160">
        <v>130036</v>
      </c>
      <c r="B965" s="158" t="s">
        <v>1447</v>
      </c>
      <c r="C965" s="157" t="s">
        <v>1450</v>
      </c>
      <c r="D965" s="158" t="s">
        <v>461</v>
      </c>
      <c r="E965" s="158">
        <v>11550</v>
      </c>
    </row>
    <row r="966" spans="1:5" ht="13.5" thickBot="1">
      <c r="A966" s="160">
        <v>130037</v>
      </c>
      <c r="B966" s="158" t="s">
        <v>1448</v>
      </c>
      <c r="C966" s="157" t="s">
        <v>1452</v>
      </c>
      <c r="D966" s="158" t="s">
        <v>461</v>
      </c>
      <c r="E966" s="158">
        <v>11550</v>
      </c>
    </row>
    <row r="967" spans="1:5" ht="13.5" thickBot="1">
      <c r="A967" s="160">
        <v>130038</v>
      </c>
      <c r="B967" s="158" t="s">
        <v>1449</v>
      </c>
      <c r="C967" s="157" t="s">
        <v>1454</v>
      </c>
      <c r="D967" s="158" t="s">
        <v>461</v>
      </c>
      <c r="E967" s="158">
        <v>11550</v>
      </c>
    </row>
    <row r="968" spans="1:5" ht="13.5" thickBot="1">
      <c r="A968" s="160">
        <v>130039</v>
      </c>
      <c r="B968" s="158" t="s">
        <v>1451</v>
      </c>
      <c r="C968" s="157" t="s">
        <v>1456</v>
      </c>
      <c r="D968" s="158" t="s">
        <v>461</v>
      </c>
      <c r="E968" s="158">
        <v>11550</v>
      </c>
    </row>
    <row r="969" spans="1:5" ht="13.5" thickBot="1">
      <c r="A969" s="160">
        <v>130040</v>
      </c>
      <c r="B969" s="158" t="s">
        <v>1453</v>
      </c>
      <c r="C969" s="157" t="s">
        <v>1458</v>
      </c>
      <c r="D969" s="158" t="s">
        <v>461</v>
      </c>
      <c r="E969" s="158">
        <v>10500</v>
      </c>
    </row>
    <row r="970" spans="1:5" ht="13.5" thickBot="1">
      <c r="A970" s="160">
        <v>130041</v>
      </c>
      <c r="B970" s="158" t="s">
        <v>1455</v>
      </c>
      <c r="C970" s="157" t="s">
        <v>1460</v>
      </c>
      <c r="D970" s="158" t="s">
        <v>461</v>
      </c>
      <c r="E970" s="158">
        <v>17600</v>
      </c>
    </row>
    <row r="971" spans="1:5" ht="13.5" thickBot="1">
      <c r="A971" s="160">
        <v>130042</v>
      </c>
      <c r="B971" s="158" t="s">
        <v>1457</v>
      </c>
      <c r="C971" s="157" t="s">
        <v>1633</v>
      </c>
      <c r="D971" s="158" t="s">
        <v>461</v>
      </c>
      <c r="E971" s="20">
        <v>3900</v>
      </c>
    </row>
    <row r="972" spans="1:5" ht="13.5" thickBot="1">
      <c r="A972" s="160">
        <v>130043</v>
      </c>
      <c r="B972" s="158" t="s">
        <v>1459</v>
      </c>
      <c r="C972" s="157" t="s">
        <v>1462</v>
      </c>
      <c r="D972" s="158" t="s">
        <v>461</v>
      </c>
      <c r="E972" s="20">
        <v>11000</v>
      </c>
    </row>
    <row r="973" spans="1:5" ht="13.5" thickBot="1">
      <c r="A973" s="160">
        <v>130044</v>
      </c>
      <c r="B973" s="158" t="s">
        <v>1461</v>
      </c>
      <c r="C973" s="157" t="s">
        <v>1634</v>
      </c>
      <c r="D973" s="158" t="s">
        <v>461</v>
      </c>
      <c r="E973" s="20">
        <v>3300</v>
      </c>
    </row>
    <row r="974" spans="1:5" ht="13.5" thickBot="1">
      <c r="A974" s="160">
        <v>130045</v>
      </c>
      <c r="B974" s="158" t="s">
        <v>1463</v>
      </c>
      <c r="C974" s="157" t="s">
        <v>1464</v>
      </c>
      <c r="D974" s="158" t="s">
        <v>461</v>
      </c>
      <c r="E974" s="20">
        <v>8800</v>
      </c>
    </row>
    <row r="975" spans="1:5" ht="13.5" thickBot="1">
      <c r="A975" s="160">
        <v>130046</v>
      </c>
      <c r="B975" s="158" t="s">
        <v>1465</v>
      </c>
      <c r="C975" s="157" t="s">
        <v>1635</v>
      </c>
      <c r="D975" s="158" t="s">
        <v>461</v>
      </c>
      <c r="E975" s="20">
        <v>3800</v>
      </c>
    </row>
    <row r="976" spans="1:5" ht="13.5" thickBot="1">
      <c r="A976" s="160">
        <v>130047</v>
      </c>
      <c r="B976" s="158" t="s">
        <v>1467</v>
      </c>
      <c r="C976" s="157" t="s">
        <v>1466</v>
      </c>
      <c r="D976" s="158" t="s">
        <v>461</v>
      </c>
      <c r="E976" s="20">
        <v>9900</v>
      </c>
    </row>
    <row r="977" spans="1:5" ht="13.5" thickBot="1">
      <c r="A977" s="160">
        <v>130048</v>
      </c>
      <c r="B977" s="158" t="s">
        <v>1469</v>
      </c>
      <c r="C977" s="157" t="s">
        <v>1636</v>
      </c>
      <c r="D977" s="158" t="s">
        <v>461</v>
      </c>
      <c r="E977" s="20">
        <v>4400</v>
      </c>
    </row>
    <row r="978" spans="1:5" ht="13.5" thickBot="1">
      <c r="A978" s="160">
        <v>130049</v>
      </c>
      <c r="B978" s="158" t="s">
        <v>1471</v>
      </c>
      <c r="C978" s="157" t="s">
        <v>1468</v>
      </c>
      <c r="D978" s="158" t="s">
        <v>461</v>
      </c>
      <c r="E978" s="158">
        <v>11550</v>
      </c>
    </row>
    <row r="979" spans="1:5" ht="13.5" thickBot="1">
      <c r="A979" s="160">
        <v>130050</v>
      </c>
      <c r="B979" s="158" t="s">
        <v>1473</v>
      </c>
      <c r="C979" s="157" t="s">
        <v>1470</v>
      </c>
      <c r="D979" s="158" t="s">
        <v>461</v>
      </c>
      <c r="E979" s="158">
        <v>13800</v>
      </c>
    </row>
    <row r="980" spans="1:5" ht="13.5" thickBot="1">
      <c r="A980" s="160">
        <v>130051</v>
      </c>
      <c r="B980" s="158" t="s">
        <v>1475</v>
      </c>
      <c r="C980" s="157" t="s">
        <v>1472</v>
      </c>
      <c r="D980" s="158" t="s">
        <v>461</v>
      </c>
      <c r="E980" s="158">
        <v>12700</v>
      </c>
    </row>
    <row r="981" spans="1:5" ht="13.5" thickBot="1">
      <c r="A981" s="160">
        <v>130052</v>
      </c>
      <c r="B981" s="158" t="s">
        <v>1477</v>
      </c>
      <c r="C981" s="157" t="s">
        <v>1474</v>
      </c>
      <c r="D981" s="158" t="s">
        <v>461</v>
      </c>
      <c r="E981" s="158">
        <v>11000</v>
      </c>
    </row>
    <row r="982" spans="1:5" ht="13.5" thickBot="1">
      <c r="A982" s="160">
        <v>130053</v>
      </c>
      <c r="B982" s="158" t="s">
        <v>1479</v>
      </c>
      <c r="C982" s="157" t="s">
        <v>1476</v>
      </c>
      <c r="D982" s="158" t="s">
        <v>461</v>
      </c>
      <c r="E982" s="158">
        <v>8300</v>
      </c>
    </row>
    <row r="983" spans="1:5" ht="13.5" thickBot="1">
      <c r="A983" s="160">
        <v>130054</v>
      </c>
      <c r="B983" s="158" t="s">
        <v>1481</v>
      </c>
      <c r="C983" s="157" t="s">
        <v>1478</v>
      </c>
      <c r="D983" s="158" t="s">
        <v>461</v>
      </c>
      <c r="E983" s="158">
        <v>9500</v>
      </c>
    </row>
    <row r="984" spans="1:5" ht="13.5" thickBot="1">
      <c r="A984" s="160">
        <v>130055</v>
      </c>
      <c r="B984" s="158" t="s">
        <v>1483</v>
      </c>
      <c r="C984" s="157" t="s">
        <v>1480</v>
      </c>
      <c r="D984" s="158" t="s">
        <v>461</v>
      </c>
      <c r="E984" s="158">
        <v>11800</v>
      </c>
    </row>
    <row r="985" spans="1:5" ht="13.5" thickBot="1">
      <c r="A985" s="160">
        <v>130056</v>
      </c>
      <c r="B985" s="158" t="s">
        <v>1485</v>
      </c>
      <c r="C985" s="157" t="s">
        <v>1482</v>
      </c>
      <c r="D985" s="158" t="s">
        <v>461</v>
      </c>
      <c r="E985" s="158">
        <v>10800</v>
      </c>
    </row>
    <row r="986" spans="1:5" ht="13.5" thickBot="1">
      <c r="A986" s="160">
        <v>130057</v>
      </c>
      <c r="B986" s="158" t="s">
        <v>1487</v>
      </c>
      <c r="C986" s="157" t="s">
        <v>1484</v>
      </c>
      <c r="D986" s="158" t="s">
        <v>461</v>
      </c>
      <c r="E986" s="158">
        <v>12700</v>
      </c>
    </row>
    <row r="987" spans="1:5" ht="13.5" thickBot="1">
      <c r="A987" s="160">
        <v>130058</v>
      </c>
      <c r="B987" s="158" t="s">
        <v>1489</v>
      </c>
      <c r="C987" s="157" t="s">
        <v>1486</v>
      </c>
      <c r="D987" s="158" t="s">
        <v>461</v>
      </c>
      <c r="E987" s="158">
        <v>11000</v>
      </c>
    </row>
    <row r="988" spans="1:5" ht="13.5" thickBot="1">
      <c r="A988" s="160">
        <v>130059</v>
      </c>
      <c r="B988" s="158" t="s">
        <v>1491</v>
      </c>
      <c r="C988" s="157" t="s">
        <v>1488</v>
      </c>
      <c r="D988" s="158" t="s">
        <v>461</v>
      </c>
      <c r="E988" s="158">
        <v>14300</v>
      </c>
    </row>
    <row r="989" spans="1:5" ht="13.5" thickBot="1">
      <c r="A989" s="160">
        <v>130060</v>
      </c>
      <c r="B989" s="158" t="s">
        <v>1493</v>
      </c>
      <c r="C989" s="157" t="s">
        <v>1490</v>
      </c>
      <c r="D989" s="158" t="s">
        <v>461</v>
      </c>
      <c r="E989" s="158">
        <v>16500</v>
      </c>
    </row>
    <row r="990" spans="1:5" ht="13.5" thickBot="1">
      <c r="A990" s="160">
        <v>130061</v>
      </c>
      <c r="B990" s="158" t="s">
        <v>1494</v>
      </c>
      <c r="C990" s="157" t="s">
        <v>1492</v>
      </c>
      <c r="D990" s="158" t="s">
        <v>461</v>
      </c>
      <c r="E990" s="158">
        <v>28050</v>
      </c>
    </row>
    <row r="991" spans="1:5" ht="13.5" thickBot="1">
      <c r="A991" s="160">
        <v>130062</v>
      </c>
      <c r="B991" s="158" t="s">
        <v>1495</v>
      </c>
      <c r="C991" s="157" t="s">
        <v>1497</v>
      </c>
      <c r="D991" s="158" t="s">
        <v>461</v>
      </c>
      <c r="E991" s="158">
        <v>8300</v>
      </c>
    </row>
    <row r="992" spans="1:5" ht="13.5" thickBot="1">
      <c r="A992" s="160">
        <v>130063</v>
      </c>
      <c r="B992" s="158" t="s">
        <v>1496</v>
      </c>
      <c r="C992" s="157" t="s">
        <v>1499</v>
      </c>
      <c r="D992" s="158" t="s">
        <v>461</v>
      </c>
      <c r="E992" s="158">
        <v>9800</v>
      </c>
    </row>
    <row r="993" spans="1:5" ht="13.5" thickBot="1">
      <c r="A993" s="160">
        <v>130064</v>
      </c>
      <c r="B993" s="158" t="s">
        <v>1498</v>
      </c>
      <c r="C993" s="157" t="s">
        <v>1501</v>
      </c>
      <c r="D993" s="158" t="s">
        <v>461</v>
      </c>
      <c r="E993" s="158">
        <v>10700</v>
      </c>
    </row>
    <row r="994" spans="1:5" ht="13.5" thickBot="1">
      <c r="A994" s="160">
        <v>130065</v>
      </c>
      <c r="B994" s="158" t="s">
        <v>1500</v>
      </c>
      <c r="C994" s="157" t="s">
        <v>1503</v>
      </c>
      <c r="D994" s="158" t="s">
        <v>461</v>
      </c>
      <c r="E994" s="158">
        <v>9400</v>
      </c>
    </row>
    <row r="995" spans="1:5" ht="13.5" thickBot="1">
      <c r="A995" s="160">
        <v>130066</v>
      </c>
      <c r="B995" s="158" t="s">
        <v>1502</v>
      </c>
      <c r="C995" s="157" t="s">
        <v>1505</v>
      </c>
      <c r="D995" s="158" t="s">
        <v>461</v>
      </c>
      <c r="E995" s="158">
        <v>11900</v>
      </c>
    </row>
    <row r="996" spans="1:5" ht="13.5" thickBot="1">
      <c r="A996" s="160">
        <v>130067</v>
      </c>
      <c r="B996" s="158" t="s">
        <v>1504</v>
      </c>
      <c r="C996" s="157" t="s">
        <v>1506</v>
      </c>
      <c r="D996" s="158" t="s">
        <v>461</v>
      </c>
      <c r="E996" s="158">
        <v>10800</v>
      </c>
    </row>
    <row r="997" spans="1:5" ht="15.75" customHeight="1" thickBot="1">
      <c r="A997" s="355" t="s">
        <v>1507</v>
      </c>
      <c r="B997" s="356"/>
      <c r="C997" s="356"/>
      <c r="D997" s="356"/>
      <c r="E997" s="357"/>
    </row>
    <row r="998" spans="1:5" ht="13.5" thickBot="1">
      <c r="A998" s="169">
        <v>130068</v>
      </c>
      <c r="B998" s="157" t="s">
        <v>1508</v>
      </c>
      <c r="C998" s="157" t="s">
        <v>1509</v>
      </c>
      <c r="D998" s="157" t="s">
        <v>461</v>
      </c>
      <c r="E998" s="158">
        <v>400</v>
      </c>
    </row>
    <row r="999" spans="1:5" ht="13.5" thickBot="1">
      <c r="A999" s="169">
        <v>130069</v>
      </c>
      <c r="B999" s="157" t="s">
        <v>1510</v>
      </c>
      <c r="C999" s="157" t="s">
        <v>1511</v>
      </c>
      <c r="D999" s="157" t="s">
        <v>461</v>
      </c>
      <c r="E999" s="158">
        <v>350</v>
      </c>
    </row>
    <row r="1000" spans="1:5" ht="13.5" thickBot="1">
      <c r="A1000" s="169">
        <v>130070</v>
      </c>
      <c r="B1000" s="157" t="s">
        <v>1512</v>
      </c>
      <c r="C1000" s="157" t="s">
        <v>1513</v>
      </c>
      <c r="D1000" s="157" t="s">
        <v>461</v>
      </c>
      <c r="E1000" s="158">
        <v>30800</v>
      </c>
    </row>
    <row r="1001" spans="1:5" ht="13.5" thickBot="1">
      <c r="A1001" s="169">
        <v>130071</v>
      </c>
      <c r="B1001" s="157" t="s">
        <v>1514</v>
      </c>
      <c r="C1001" s="157" t="s">
        <v>1515</v>
      </c>
      <c r="D1001" s="157" t="s">
        <v>461</v>
      </c>
      <c r="E1001" s="158">
        <v>350</v>
      </c>
    </row>
    <row r="1002" spans="1:5" ht="13.5" thickBot="1">
      <c r="A1002" s="169">
        <v>130072</v>
      </c>
      <c r="B1002" s="157" t="s">
        <v>1516</v>
      </c>
      <c r="C1002" s="157" t="s">
        <v>1517</v>
      </c>
      <c r="D1002" s="157" t="s">
        <v>461</v>
      </c>
      <c r="E1002" s="158">
        <v>15400</v>
      </c>
    </row>
    <row r="1003" spans="1:5" ht="13.5" thickBot="1">
      <c r="A1003" s="169">
        <v>130073</v>
      </c>
      <c r="B1003" s="157" t="s">
        <v>1518</v>
      </c>
      <c r="C1003" s="157" t="s">
        <v>1519</v>
      </c>
      <c r="D1003" s="157" t="s">
        <v>461</v>
      </c>
      <c r="E1003" s="158">
        <v>27500</v>
      </c>
    </row>
    <row r="1004" spans="1:5" ht="13.5" thickBot="1">
      <c r="A1004" s="169">
        <v>130074</v>
      </c>
      <c r="B1004" s="157" t="s">
        <v>1520</v>
      </c>
      <c r="C1004" s="157" t="s">
        <v>1521</v>
      </c>
      <c r="D1004" s="157" t="s">
        <v>461</v>
      </c>
      <c r="E1004" s="158">
        <v>150</v>
      </c>
    </row>
    <row r="1005" spans="1:5" ht="12.75">
      <c r="A1005" s="170">
        <v>130075</v>
      </c>
      <c r="B1005" s="164" t="s">
        <v>1522</v>
      </c>
      <c r="C1005" s="164" t="s">
        <v>1523</v>
      </c>
      <c r="D1005" s="164" t="s">
        <v>461</v>
      </c>
      <c r="E1005" s="165">
        <v>25300</v>
      </c>
    </row>
    <row r="1006" spans="1:5" ht="12.75">
      <c r="A1006" s="143">
        <v>130076</v>
      </c>
      <c r="B1006" s="143" t="s">
        <v>1582</v>
      </c>
      <c r="C1006" s="171" t="s">
        <v>1637</v>
      </c>
      <c r="D1006" s="143" t="s">
        <v>461</v>
      </c>
      <c r="E1006" s="74">
        <v>3300</v>
      </c>
    </row>
    <row r="1007" spans="1:5" ht="13.5" customHeight="1" thickBot="1">
      <c r="A1007" s="358" t="s">
        <v>1524</v>
      </c>
      <c r="B1007" s="359"/>
      <c r="C1007" s="359"/>
      <c r="D1007" s="359"/>
      <c r="E1007" s="360"/>
    </row>
    <row r="1008" spans="1:5" ht="13.5" thickBot="1">
      <c r="A1008" s="172">
        <v>130077</v>
      </c>
      <c r="B1008" s="157" t="s">
        <v>1525</v>
      </c>
      <c r="C1008" s="157" t="s">
        <v>1526</v>
      </c>
      <c r="D1008" s="157" t="s">
        <v>461</v>
      </c>
      <c r="E1008" s="158">
        <v>12000</v>
      </c>
    </row>
    <row r="1009" spans="1:5" ht="13.5" thickBot="1">
      <c r="A1009" s="169">
        <v>130078</v>
      </c>
      <c r="B1009" s="157" t="s">
        <v>1527</v>
      </c>
      <c r="C1009" s="157" t="s">
        <v>1528</v>
      </c>
      <c r="D1009" s="157" t="s">
        <v>461</v>
      </c>
      <c r="E1009" s="158">
        <v>12700</v>
      </c>
    </row>
    <row r="1010" spans="1:5" ht="13.5" thickBot="1">
      <c r="A1010" s="169">
        <v>130079</v>
      </c>
      <c r="B1010" s="157" t="s">
        <v>1529</v>
      </c>
      <c r="C1010" s="157" t="s">
        <v>1530</v>
      </c>
      <c r="D1010" s="157" t="s">
        <v>461</v>
      </c>
      <c r="E1010" s="158">
        <v>15000</v>
      </c>
    </row>
    <row r="1011" spans="1:5" ht="13.5" thickBot="1">
      <c r="A1011" s="169">
        <v>130080</v>
      </c>
      <c r="B1011" s="157" t="s">
        <v>1531</v>
      </c>
      <c r="C1011" s="157" t="s">
        <v>1532</v>
      </c>
      <c r="D1011" s="157" t="s">
        <v>461</v>
      </c>
      <c r="E1011" s="158">
        <v>16000</v>
      </c>
    </row>
    <row r="1012" spans="1:5" ht="13.5" thickBot="1">
      <c r="A1012" s="169">
        <v>130081</v>
      </c>
      <c r="B1012" s="157" t="s">
        <v>1533</v>
      </c>
      <c r="C1012" s="157" t="s">
        <v>1534</v>
      </c>
      <c r="D1012" s="157" t="s">
        <v>461</v>
      </c>
      <c r="E1012" s="158">
        <v>13900</v>
      </c>
    </row>
    <row r="1013" spans="1:5" ht="13.5" thickBot="1">
      <c r="A1013" s="169">
        <v>130082</v>
      </c>
      <c r="B1013" s="157" t="s">
        <v>1535</v>
      </c>
      <c r="C1013" s="157" t="s">
        <v>1536</v>
      </c>
      <c r="D1013" s="157" t="s">
        <v>461</v>
      </c>
      <c r="E1013" s="158">
        <v>16000</v>
      </c>
    </row>
    <row r="1014" spans="1:5" ht="13.5" thickBot="1">
      <c r="A1014" s="169">
        <v>130083</v>
      </c>
      <c r="B1014" s="157" t="s">
        <v>1537</v>
      </c>
      <c r="C1014" s="157" t="s">
        <v>1538</v>
      </c>
      <c r="D1014" s="157" t="s">
        <v>461</v>
      </c>
      <c r="E1014" s="158">
        <v>17000</v>
      </c>
    </row>
    <row r="1015" spans="1:5" ht="13.5" thickBot="1">
      <c r="A1015" s="169">
        <v>130084</v>
      </c>
      <c r="B1015" s="157" t="s">
        <v>1539</v>
      </c>
      <c r="C1015" s="157" t="s">
        <v>1540</v>
      </c>
      <c r="D1015" s="157" t="s">
        <v>461</v>
      </c>
      <c r="E1015" s="158">
        <v>10500</v>
      </c>
    </row>
    <row r="1016" spans="1:5" ht="13.5" thickBot="1">
      <c r="A1016" s="169">
        <v>130085</v>
      </c>
      <c r="B1016" s="157" t="s">
        <v>1541</v>
      </c>
      <c r="C1016" s="157" t="s">
        <v>1542</v>
      </c>
      <c r="D1016" s="157" t="s">
        <v>461</v>
      </c>
      <c r="E1016" s="158">
        <v>15400</v>
      </c>
    </row>
    <row r="1017" spans="1:5" ht="13.5" thickBot="1">
      <c r="A1017" s="169">
        <v>130086</v>
      </c>
      <c r="B1017" s="157" t="s">
        <v>1543</v>
      </c>
      <c r="C1017" s="157" t="s">
        <v>1544</v>
      </c>
      <c r="D1017" s="157" t="s">
        <v>461</v>
      </c>
      <c r="E1017" s="158">
        <v>16000</v>
      </c>
    </row>
    <row r="1018" spans="1:5" ht="13.5" thickBot="1">
      <c r="A1018" s="169">
        <v>130087</v>
      </c>
      <c r="B1018" s="157" t="s">
        <v>1545</v>
      </c>
      <c r="C1018" s="157" t="s">
        <v>1546</v>
      </c>
      <c r="D1018" s="157" t="s">
        <v>461</v>
      </c>
      <c r="E1018" s="158">
        <v>13800</v>
      </c>
    </row>
    <row r="1019" spans="1:5" ht="13.5" thickBot="1">
      <c r="A1019" s="169">
        <v>130088</v>
      </c>
      <c r="B1019" s="157" t="s">
        <v>1547</v>
      </c>
      <c r="C1019" s="157" t="s">
        <v>1548</v>
      </c>
      <c r="D1019" s="157" t="s">
        <v>461</v>
      </c>
      <c r="E1019" s="158">
        <v>11500</v>
      </c>
    </row>
    <row r="1020" spans="1:5" ht="13.5" thickBot="1">
      <c r="A1020" s="169">
        <v>130089</v>
      </c>
      <c r="B1020" s="157" t="s">
        <v>1549</v>
      </c>
      <c r="C1020" s="157" t="s">
        <v>1550</v>
      </c>
      <c r="D1020" s="157" t="s">
        <v>461</v>
      </c>
      <c r="E1020" s="158">
        <v>10500</v>
      </c>
    </row>
    <row r="1021" spans="1:5" ht="13.5" customHeight="1" thickBot="1">
      <c r="A1021" s="332" t="s">
        <v>1551</v>
      </c>
      <c r="B1021" s="333"/>
      <c r="C1021" s="333"/>
      <c r="D1021" s="333"/>
      <c r="E1021" s="334"/>
    </row>
    <row r="1022" spans="1:5" ht="13.5" thickBot="1">
      <c r="A1022" s="169">
        <v>130090</v>
      </c>
      <c r="B1022" s="157" t="s">
        <v>1552</v>
      </c>
      <c r="C1022" s="157" t="s">
        <v>1553</v>
      </c>
      <c r="D1022" s="157" t="s">
        <v>461</v>
      </c>
      <c r="E1022" s="158">
        <v>14200</v>
      </c>
    </row>
    <row r="1023" spans="1:5" ht="13.5" thickBot="1">
      <c r="A1023" s="169">
        <v>130091</v>
      </c>
      <c r="B1023" s="157" t="s">
        <v>1554</v>
      </c>
      <c r="C1023" s="157" t="s">
        <v>1555</v>
      </c>
      <c r="D1023" s="157" t="s">
        <v>461</v>
      </c>
      <c r="E1023" s="158">
        <v>20400</v>
      </c>
    </row>
    <row r="1024" spans="1:5" ht="13.5" thickBot="1">
      <c r="A1024" s="169">
        <v>130092</v>
      </c>
      <c r="B1024" s="157" t="s">
        <v>1556</v>
      </c>
      <c r="C1024" s="157" t="s">
        <v>1557</v>
      </c>
      <c r="D1024" s="157" t="s">
        <v>461</v>
      </c>
      <c r="E1024" s="158">
        <v>32000</v>
      </c>
    </row>
    <row r="1025" spans="1:5" ht="13.5" thickBot="1">
      <c r="A1025" s="169">
        <v>130093</v>
      </c>
      <c r="B1025" s="157" t="s">
        <v>1558</v>
      </c>
      <c r="C1025" s="157" t="s">
        <v>1559</v>
      </c>
      <c r="D1025" s="157" t="s">
        <v>461</v>
      </c>
      <c r="E1025" s="158">
        <v>20900</v>
      </c>
    </row>
    <row r="1026" spans="1:5" ht="13.5" thickBot="1">
      <c r="A1026" s="169">
        <v>130094</v>
      </c>
      <c r="B1026" s="157" t="s">
        <v>1560</v>
      </c>
      <c r="C1026" s="157" t="s">
        <v>1561</v>
      </c>
      <c r="D1026" s="157" t="s">
        <v>461</v>
      </c>
      <c r="E1026" s="158">
        <v>35000</v>
      </c>
    </row>
    <row r="1027" spans="1:5" ht="13.5" thickBot="1">
      <c r="A1027" s="172">
        <v>130095</v>
      </c>
      <c r="B1027" s="157"/>
      <c r="C1027" s="173" t="s">
        <v>2016</v>
      </c>
      <c r="D1027" s="157" t="s">
        <v>1401</v>
      </c>
      <c r="E1027" s="158">
        <v>550</v>
      </c>
    </row>
    <row r="1028" spans="1:5" ht="13.5" thickBot="1">
      <c r="A1028" s="169">
        <v>130096</v>
      </c>
      <c r="B1028" s="101" t="s">
        <v>1584</v>
      </c>
      <c r="C1028" s="21" t="s">
        <v>1583</v>
      </c>
      <c r="D1028" s="143" t="s">
        <v>461</v>
      </c>
      <c r="E1028" s="20">
        <v>450</v>
      </c>
    </row>
    <row r="1029" spans="1:5" ht="13.5" customHeight="1" thickBot="1">
      <c r="A1029" s="332" t="s">
        <v>1562</v>
      </c>
      <c r="B1029" s="333"/>
      <c r="C1029" s="333"/>
      <c r="D1029" s="333"/>
      <c r="E1029" s="334"/>
    </row>
    <row r="1030" spans="1:5" ht="13.5" thickBot="1">
      <c r="A1030" s="169">
        <v>130097</v>
      </c>
      <c r="B1030" s="157" t="s">
        <v>1563</v>
      </c>
      <c r="C1030" s="157" t="s">
        <v>2007</v>
      </c>
      <c r="D1030" s="174" t="s">
        <v>461</v>
      </c>
      <c r="E1030" s="158">
        <v>5500</v>
      </c>
    </row>
    <row r="1031" spans="1:5" ht="13.5" thickBot="1">
      <c r="A1031" s="169">
        <v>130098</v>
      </c>
      <c r="B1031" s="157" t="s">
        <v>1565</v>
      </c>
      <c r="C1031" s="157" t="s">
        <v>2008</v>
      </c>
      <c r="D1031" s="174" t="s">
        <v>461</v>
      </c>
      <c r="E1031" s="158">
        <v>6600</v>
      </c>
    </row>
    <row r="1032" spans="1:5" ht="13.5" thickBot="1">
      <c r="A1032" s="172">
        <v>130099</v>
      </c>
      <c r="B1032" s="157" t="s">
        <v>1566</v>
      </c>
      <c r="C1032" s="157" t="s">
        <v>2009</v>
      </c>
      <c r="D1032" s="174" t="s">
        <v>461</v>
      </c>
      <c r="E1032" s="158">
        <v>7700</v>
      </c>
    </row>
    <row r="1033" spans="1:5" ht="13.5" customHeight="1" thickBot="1">
      <c r="A1033" s="332" t="s">
        <v>1567</v>
      </c>
      <c r="B1033" s="333"/>
      <c r="C1033" s="333"/>
      <c r="D1033" s="333"/>
      <c r="E1033" s="334"/>
    </row>
    <row r="1034" spans="1:5" ht="13.5" thickBot="1">
      <c r="A1034" s="175">
        <v>130100</v>
      </c>
      <c r="B1034" s="174" t="s">
        <v>1568</v>
      </c>
      <c r="C1034" s="174" t="s">
        <v>1569</v>
      </c>
      <c r="D1034" s="174" t="s">
        <v>461</v>
      </c>
      <c r="E1034" s="176">
        <v>6500</v>
      </c>
    </row>
    <row r="1035" spans="1:5" ht="13.5" thickBot="1">
      <c r="A1035" s="169">
        <v>130101</v>
      </c>
      <c r="B1035" s="157" t="s">
        <v>1570</v>
      </c>
      <c r="C1035" s="157" t="s">
        <v>1571</v>
      </c>
      <c r="D1035" s="157" t="s">
        <v>461</v>
      </c>
      <c r="E1035" s="158">
        <v>11000</v>
      </c>
    </row>
    <row r="1036" spans="1:5" ht="13.5" thickBot="1">
      <c r="A1036" s="169">
        <v>130102</v>
      </c>
      <c r="B1036" s="157" t="s">
        <v>1572</v>
      </c>
      <c r="C1036" s="164" t="s">
        <v>1573</v>
      </c>
      <c r="D1036" s="157" t="s">
        <v>461</v>
      </c>
      <c r="E1036" s="158">
        <v>16500</v>
      </c>
    </row>
    <row r="1037" spans="1:5" ht="13.5" thickBot="1">
      <c r="A1037" s="169">
        <v>130103</v>
      </c>
      <c r="B1037" s="177" t="s">
        <v>1574</v>
      </c>
      <c r="C1037" s="143" t="s">
        <v>1578</v>
      </c>
      <c r="D1037" s="157" t="s">
        <v>461</v>
      </c>
      <c r="E1037" s="178">
        <v>9850</v>
      </c>
    </row>
    <row r="1038" spans="1:5" ht="13.5" thickBot="1">
      <c r="A1038" s="169">
        <v>130104</v>
      </c>
      <c r="B1038" s="177" t="s">
        <v>1575</v>
      </c>
      <c r="C1038" s="143" t="s">
        <v>1579</v>
      </c>
      <c r="D1038" s="157" t="s">
        <v>461</v>
      </c>
      <c r="E1038" s="178">
        <v>16500</v>
      </c>
    </row>
    <row r="1039" spans="1:5" ht="13.5" thickBot="1">
      <c r="A1039" s="169">
        <v>130105</v>
      </c>
      <c r="B1039" s="157" t="s">
        <v>1576</v>
      </c>
      <c r="C1039" s="164" t="s">
        <v>1580</v>
      </c>
      <c r="D1039" s="157" t="s">
        <v>461</v>
      </c>
      <c r="E1039" s="178">
        <v>23100</v>
      </c>
    </row>
    <row r="1040" spans="1:5" ht="12.75">
      <c r="A1040" s="179">
        <v>130106</v>
      </c>
      <c r="B1040" s="164" t="s">
        <v>1577</v>
      </c>
      <c r="C1040" s="180" t="s">
        <v>1581</v>
      </c>
      <c r="D1040" s="164" t="s">
        <v>461</v>
      </c>
      <c r="E1040" s="181">
        <v>28600</v>
      </c>
    </row>
    <row r="1041" spans="1:5" ht="12.75">
      <c r="A1041" s="143">
        <v>130107</v>
      </c>
      <c r="B1041" s="143" t="s">
        <v>2001</v>
      </c>
      <c r="C1041" s="143" t="s">
        <v>2004</v>
      </c>
      <c r="D1041" s="143" t="s">
        <v>461</v>
      </c>
      <c r="E1041" s="20">
        <v>8800</v>
      </c>
    </row>
    <row r="1042" spans="1:5" ht="12.75">
      <c r="A1042" s="172">
        <v>130108</v>
      </c>
      <c r="B1042" s="143" t="s">
        <v>2002</v>
      </c>
      <c r="C1042" s="143" t="s">
        <v>2005</v>
      </c>
      <c r="D1042" s="143" t="s">
        <v>461</v>
      </c>
      <c r="E1042" s="20">
        <v>27500</v>
      </c>
    </row>
    <row r="1043" spans="1:5" ht="12.75">
      <c r="A1043" s="172">
        <v>130109</v>
      </c>
      <c r="B1043" s="143" t="s">
        <v>2003</v>
      </c>
      <c r="C1043" s="143" t="s">
        <v>2006</v>
      </c>
      <c r="D1043" s="143" t="s">
        <v>461</v>
      </c>
      <c r="E1043" s="20">
        <v>25850</v>
      </c>
    </row>
    <row r="1044" spans="1:5" ht="13.5" customHeight="1" thickBot="1">
      <c r="A1044" s="337" t="s">
        <v>1430</v>
      </c>
      <c r="B1044" s="338"/>
      <c r="C1044" s="338"/>
      <c r="D1044" s="338"/>
      <c r="E1044" s="339"/>
    </row>
    <row r="1045" spans="1:5" ht="13.5" thickBot="1">
      <c r="A1045" s="172">
        <v>130110</v>
      </c>
      <c r="B1045" s="155" t="s">
        <v>1431</v>
      </c>
      <c r="C1045" s="154" t="s">
        <v>1432</v>
      </c>
      <c r="D1045" s="155" t="s">
        <v>1433</v>
      </c>
      <c r="E1045" s="155">
        <v>1700</v>
      </c>
    </row>
    <row r="1046" spans="1:5" ht="13.5" thickBot="1">
      <c r="A1046" s="172">
        <v>130111</v>
      </c>
      <c r="B1046" s="182" t="s">
        <v>1434</v>
      </c>
      <c r="C1046" s="154" t="s">
        <v>1432</v>
      </c>
      <c r="D1046" s="158" t="s">
        <v>1435</v>
      </c>
      <c r="E1046" s="158">
        <v>2800</v>
      </c>
    </row>
    <row r="1047" spans="1:5" ht="13.5" thickBot="1">
      <c r="A1047" s="172">
        <v>130112</v>
      </c>
      <c r="B1047" s="155" t="s">
        <v>1436</v>
      </c>
      <c r="C1047" s="154" t="s">
        <v>1432</v>
      </c>
      <c r="D1047" s="158" t="s">
        <v>1437</v>
      </c>
      <c r="E1047" s="158">
        <v>3900</v>
      </c>
    </row>
    <row r="1048" spans="1:5" ht="12.75" customHeight="1">
      <c r="A1048" s="352" t="s">
        <v>1638</v>
      </c>
      <c r="B1048" s="353"/>
      <c r="C1048" s="353"/>
      <c r="D1048" s="353"/>
      <c r="E1048" s="354"/>
    </row>
    <row r="1049" spans="1:5" ht="13.5">
      <c r="A1049" s="183"/>
      <c r="B1049" s="183"/>
      <c r="C1049" s="183" t="s">
        <v>1639</v>
      </c>
      <c r="D1049" s="183"/>
      <c r="E1049" s="183"/>
    </row>
    <row r="1050" spans="1:5" ht="12.75">
      <c r="A1050" s="143">
        <v>130113</v>
      </c>
      <c r="B1050" s="106" t="s">
        <v>1438</v>
      </c>
      <c r="C1050" s="105" t="s">
        <v>1439</v>
      </c>
      <c r="D1050" s="106" t="s">
        <v>1433</v>
      </c>
      <c r="E1050" s="166">
        <v>8600</v>
      </c>
    </row>
    <row r="1051" spans="1:5" ht="12.75">
      <c r="A1051" s="143">
        <v>130114</v>
      </c>
      <c r="B1051" s="106" t="s">
        <v>1440</v>
      </c>
      <c r="C1051" s="105" t="s">
        <v>1439</v>
      </c>
      <c r="D1051" s="166" t="s">
        <v>1435</v>
      </c>
      <c r="E1051" s="166">
        <v>14900</v>
      </c>
    </row>
    <row r="1052" spans="1:5" ht="12.75">
      <c r="A1052" s="184">
        <v>130115</v>
      </c>
      <c r="B1052" s="106" t="s">
        <v>1441</v>
      </c>
      <c r="C1052" s="105" t="s">
        <v>1439</v>
      </c>
      <c r="D1052" s="166" t="s">
        <v>1437</v>
      </c>
      <c r="E1052" s="166">
        <v>20400</v>
      </c>
    </row>
    <row r="1053" spans="1:5" ht="13.5">
      <c r="A1053" s="143"/>
      <c r="B1053" s="143"/>
      <c r="C1053" s="183" t="s">
        <v>1640</v>
      </c>
      <c r="D1053" s="143"/>
      <c r="E1053" s="166"/>
    </row>
    <row r="1054" spans="1:5" ht="25.5">
      <c r="A1054" s="185">
        <v>130116</v>
      </c>
      <c r="B1054" s="106" t="s">
        <v>1644</v>
      </c>
      <c r="C1054" s="75" t="s">
        <v>1642</v>
      </c>
      <c r="D1054" s="106" t="s">
        <v>1433</v>
      </c>
      <c r="E1054" s="166">
        <v>17200</v>
      </c>
    </row>
    <row r="1055" spans="1:5" ht="25.5">
      <c r="A1055" s="185">
        <v>130117</v>
      </c>
      <c r="B1055" s="106" t="s">
        <v>1645</v>
      </c>
      <c r="C1055" s="75" t="s">
        <v>1643</v>
      </c>
      <c r="D1055" s="106" t="s">
        <v>1433</v>
      </c>
      <c r="E1055" s="166">
        <v>25200</v>
      </c>
    </row>
    <row r="1056" spans="1:5" ht="25.5">
      <c r="A1056" s="185">
        <v>130118</v>
      </c>
      <c r="B1056" s="106" t="s">
        <v>1646</v>
      </c>
      <c r="C1056" s="75" t="s">
        <v>1642</v>
      </c>
      <c r="D1056" s="166" t="s">
        <v>1435</v>
      </c>
      <c r="E1056" s="20">
        <v>23500</v>
      </c>
    </row>
    <row r="1057" spans="1:5" ht="25.5">
      <c r="A1057" s="172">
        <v>130119</v>
      </c>
      <c r="B1057" s="106" t="s">
        <v>1647</v>
      </c>
      <c r="C1057" s="75" t="s">
        <v>1643</v>
      </c>
      <c r="D1057" s="166" t="s">
        <v>1435</v>
      </c>
      <c r="E1057" s="20">
        <v>31500</v>
      </c>
    </row>
    <row r="1058" spans="1:5" ht="25.5">
      <c r="A1058" s="172">
        <v>130120</v>
      </c>
      <c r="B1058" s="106" t="s">
        <v>1648</v>
      </c>
      <c r="C1058" s="75" t="s">
        <v>1642</v>
      </c>
      <c r="D1058" s="166" t="s">
        <v>1437</v>
      </c>
      <c r="E1058" s="20">
        <v>29000</v>
      </c>
    </row>
    <row r="1059" spans="1:5" ht="25.5">
      <c r="A1059" s="172">
        <v>130121</v>
      </c>
      <c r="B1059" s="106" t="s">
        <v>1649</v>
      </c>
      <c r="C1059" s="75" t="s">
        <v>1643</v>
      </c>
      <c r="D1059" s="166" t="s">
        <v>1437</v>
      </c>
      <c r="E1059" s="20">
        <v>37000</v>
      </c>
    </row>
    <row r="1060" spans="2:5" ht="13.5">
      <c r="B1060" s="186"/>
      <c r="C1060" s="187" t="s">
        <v>1641</v>
      </c>
      <c r="D1060" s="188"/>
      <c r="E1060" s="186"/>
    </row>
    <row r="1061" spans="1:5" ht="12.75">
      <c r="A1061" s="172">
        <v>130122</v>
      </c>
      <c r="B1061" s="20" t="s">
        <v>1654</v>
      </c>
      <c r="C1061" s="21" t="s">
        <v>1650</v>
      </c>
      <c r="D1061" s="189" t="s">
        <v>461</v>
      </c>
      <c r="E1061" s="20">
        <v>18300</v>
      </c>
    </row>
    <row r="1062" spans="1:5" ht="12.75">
      <c r="A1062" s="172">
        <v>130123</v>
      </c>
      <c r="B1062" s="20" t="s">
        <v>1655</v>
      </c>
      <c r="C1062" s="21" t="s">
        <v>1651</v>
      </c>
      <c r="D1062" s="189" t="s">
        <v>461</v>
      </c>
      <c r="E1062" s="20">
        <v>26300</v>
      </c>
    </row>
    <row r="1063" spans="1:5" ht="12.75">
      <c r="A1063" s="172">
        <v>130124</v>
      </c>
      <c r="B1063" s="20" t="s">
        <v>1656</v>
      </c>
      <c r="C1063" s="21" t="s">
        <v>1652</v>
      </c>
      <c r="D1063" s="189" t="s">
        <v>461</v>
      </c>
      <c r="E1063" s="20">
        <v>21000</v>
      </c>
    </row>
    <row r="1064" spans="1:5" ht="12.75">
      <c r="A1064" s="172">
        <v>130125</v>
      </c>
      <c r="B1064" s="20" t="s">
        <v>1657</v>
      </c>
      <c r="C1064" s="21" t="s">
        <v>1653</v>
      </c>
      <c r="D1064" s="189" t="s">
        <v>461</v>
      </c>
      <c r="E1064" s="20">
        <v>30200</v>
      </c>
    </row>
  </sheetData>
  <sheetProtection/>
  <mergeCells count="92">
    <mergeCell ref="A940:E940"/>
    <mergeCell ref="A423:E423"/>
    <mergeCell ref="A942:E942"/>
    <mergeCell ref="A948:E948"/>
    <mergeCell ref="A1048:E1048"/>
    <mergeCell ref="A5:E5"/>
    <mergeCell ref="A962:E962"/>
    <mergeCell ref="A997:E997"/>
    <mergeCell ref="A1007:E1007"/>
    <mergeCell ref="A1021:E1021"/>
    <mergeCell ref="A1029:E1029"/>
    <mergeCell ref="A1033:E1033"/>
    <mergeCell ref="A224:E224"/>
    <mergeCell ref="A739:E739"/>
    <mergeCell ref="A560:E560"/>
    <mergeCell ref="A1044:E1044"/>
    <mergeCell ref="A820:E820"/>
    <mergeCell ref="A934:E934"/>
    <mergeCell ref="A895:E895"/>
    <mergeCell ref="A875:E875"/>
    <mergeCell ref="A845:E845"/>
    <mergeCell ref="A941:E941"/>
    <mergeCell ref="A71:E71"/>
    <mergeCell ref="A6:E6"/>
    <mergeCell ref="A955:E955"/>
    <mergeCell ref="A783:E783"/>
    <mergeCell ref="A702:E702"/>
    <mergeCell ref="A8:E8"/>
    <mergeCell ref="A852:E852"/>
    <mergeCell ref="A865:E865"/>
    <mergeCell ref="A838:E838"/>
    <mergeCell ref="E124:E125"/>
    <mergeCell ref="A729:E729"/>
    <mergeCell ref="A782:E782"/>
    <mergeCell ref="A247:E247"/>
    <mergeCell ref="A219:E219"/>
    <mergeCell ref="A465:E465"/>
    <mergeCell ref="A525:E525"/>
    <mergeCell ref="A809:E809"/>
    <mergeCell ref="A717:E717"/>
    <mergeCell ref="A1:E1"/>
    <mergeCell ref="A2:E2"/>
    <mergeCell ref="A3:E3"/>
    <mergeCell ref="A4:E4"/>
    <mergeCell ref="A72:E72"/>
    <mergeCell ref="A478:E478"/>
    <mergeCell ref="A61:E61"/>
    <mergeCell ref="A62:E62"/>
    <mergeCell ref="A34:E34"/>
    <mergeCell ref="A231:E231"/>
    <mergeCell ref="A802:E802"/>
    <mergeCell ref="A683:E683"/>
    <mergeCell ref="A695:E695"/>
    <mergeCell ref="A611:E611"/>
    <mergeCell ref="A720:E720"/>
    <mergeCell ref="A666:E666"/>
    <mergeCell ref="A565:E565"/>
    <mergeCell ref="A597:E597"/>
    <mergeCell ref="A748:E748"/>
    <mergeCell ref="A776:E776"/>
    <mergeCell ref="A395:E395"/>
    <mergeCell ref="A356:E356"/>
    <mergeCell ref="A633:E633"/>
    <mergeCell ref="A403:E403"/>
    <mergeCell ref="A592:E592"/>
    <mergeCell ref="A108:E108"/>
    <mergeCell ref="E122:E123"/>
    <mergeCell ref="A651:E651"/>
    <mergeCell ref="A665:E665"/>
    <mergeCell ref="A126:E126"/>
    <mergeCell ref="A436:E436"/>
    <mergeCell ref="A142:E142"/>
    <mergeCell ref="A285:E285"/>
    <mergeCell ref="A407:E407"/>
    <mergeCell ref="A387:E387"/>
    <mergeCell ref="A351:E351"/>
    <mergeCell ref="A124:A125"/>
    <mergeCell ref="A378:E378"/>
    <mergeCell ref="A210:E210"/>
    <mergeCell ref="A337:E337"/>
    <mergeCell ref="A345:E345"/>
    <mergeCell ref="B124:B125"/>
    <mergeCell ref="A73:E73"/>
    <mergeCell ref="A122:A123"/>
    <mergeCell ref="B122:B123"/>
    <mergeCell ref="A286:E286"/>
    <mergeCell ref="D122:D123"/>
    <mergeCell ref="D124:D125"/>
    <mergeCell ref="A97:E97"/>
    <mergeCell ref="A218:E218"/>
    <mergeCell ref="A141:E141"/>
    <mergeCell ref="A84:E84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Admin</cp:lastModifiedBy>
  <cp:lastPrinted>2023-12-26T10:43:23Z</cp:lastPrinted>
  <dcterms:created xsi:type="dcterms:W3CDTF">2020-08-12T21:10:32Z</dcterms:created>
  <dcterms:modified xsi:type="dcterms:W3CDTF">2024-03-01T10:18:02Z</dcterms:modified>
  <cp:category/>
  <cp:version/>
  <cp:contentType/>
  <cp:contentStatus/>
</cp:coreProperties>
</file>